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W:\Sugar and Sweeteners Outlook\SSYB\SSYB_Tables\"/>
    </mc:Choice>
  </mc:AlternateContent>
  <xr:revisionPtr revIDLastSave="0" documentId="13_ncr:1_{FE337572-8469-4BD9-9FA7-287CECB81C2B}" xr6:coauthVersionLast="47" xr6:coauthVersionMax="47" xr10:uidLastSave="{00000000-0000-0000-0000-000000000000}"/>
  <bookViews>
    <workbookView xWindow="-120" yWindow="-120" windowWidth="20730" windowHeight="11160" xr2:uid="{00000000-000D-0000-FFFF-FFFF00000000}"/>
  </bookViews>
  <sheets>
    <sheet name="Contents" sheetId="2" r:id="rId1"/>
    <sheet name="Table58a" sheetId="1" r:id="rId2"/>
    <sheet name="Table58b" sheetId="3" r:id="rId3"/>
    <sheet name="Table58c"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51" i="1" l="1"/>
  <c r="D151" i="1"/>
  <c r="Q151" i="1" s="1"/>
  <c r="S151" i="1" s="1"/>
  <c r="C151" i="1"/>
  <c r="B151" i="1"/>
  <c r="S149" i="1"/>
  <c r="Q149" i="1"/>
  <c r="Q148" i="1"/>
  <c r="S148" i="1" s="1"/>
  <c r="Q147" i="1"/>
  <c r="S147" i="1" s="1"/>
  <c r="Q146" i="1"/>
  <c r="S146" i="1" s="1"/>
  <c r="R143" i="1"/>
  <c r="M143" i="1"/>
  <c r="L143" i="1"/>
  <c r="K143" i="1"/>
  <c r="J143" i="1"/>
  <c r="I143" i="1"/>
  <c r="H143" i="1"/>
  <c r="G143" i="1"/>
  <c r="F143" i="1"/>
  <c r="E143" i="1"/>
  <c r="D143" i="1"/>
  <c r="C143" i="1"/>
  <c r="B143" i="1"/>
  <c r="Q143" i="1" s="1"/>
  <c r="S143" i="1" s="1"/>
  <c r="Q141" i="1"/>
  <c r="S141" i="1" s="1"/>
  <c r="Q140" i="1"/>
  <c r="S140" i="1" s="1"/>
  <c r="S139" i="1"/>
  <c r="Q139" i="1"/>
  <c r="S138" i="1"/>
  <c r="Q138" i="1"/>
  <c r="R135" i="1"/>
  <c r="M135" i="1"/>
  <c r="L135" i="1"/>
  <c r="K135" i="1"/>
  <c r="J135" i="1"/>
  <c r="I135" i="1"/>
  <c r="H135" i="1"/>
  <c r="G135" i="1"/>
  <c r="F135" i="1"/>
  <c r="E135" i="1"/>
  <c r="D135" i="1"/>
  <c r="C135" i="1"/>
  <c r="B135" i="1"/>
  <c r="Q135" i="1" s="1"/>
  <c r="S135" i="1" s="1"/>
  <c r="S133" i="1"/>
  <c r="Q133" i="1"/>
  <c r="S132" i="1"/>
  <c r="Q132" i="1"/>
  <c r="S131" i="1"/>
  <c r="Q131" i="1"/>
  <c r="Q130" i="1"/>
  <c r="S130" i="1" s="1"/>
  <c r="R127" i="1"/>
  <c r="M127" i="1"/>
  <c r="L127" i="1"/>
  <c r="K127" i="1"/>
  <c r="J127" i="1"/>
  <c r="I127" i="1"/>
  <c r="H127" i="1"/>
  <c r="G127" i="1"/>
  <c r="F127" i="1"/>
  <c r="E127" i="1"/>
  <c r="D127" i="1"/>
  <c r="C127" i="1"/>
  <c r="B127" i="1"/>
  <c r="Q127" i="1" s="1"/>
  <c r="S127" i="1" s="1"/>
  <c r="Q125" i="1"/>
  <c r="S125" i="1" s="1"/>
  <c r="Q124" i="1"/>
  <c r="S124" i="1" s="1"/>
  <c r="Q123" i="1"/>
  <c r="S123" i="1" s="1"/>
  <c r="S122" i="1"/>
  <c r="Q122" i="1"/>
  <c r="R119" i="1"/>
  <c r="M119" i="1"/>
  <c r="L119" i="1"/>
  <c r="K119" i="1"/>
  <c r="J119" i="1"/>
  <c r="I119" i="1"/>
  <c r="H119" i="1"/>
  <c r="G119" i="1"/>
  <c r="F119" i="1"/>
  <c r="E119" i="1"/>
  <c r="D119" i="1"/>
  <c r="C119" i="1"/>
  <c r="B119" i="1"/>
  <c r="Q119" i="1" s="1"/>
  <c r="S119" i="1" s="1"/>
  <c r="S117" i="1"/>
  <c r="Q117" i="1"/>
  <c r="S116" i="1"/>
  <c r="Q116" i="1"/>
  <c r="S115" i="1"/>
  <c r="Q115" i="1"/>
  <c r="S114" i="1"/>
  <c r="Q114" i="1"/>
  <c r="R111" i="1"/>
  <c r="M111" i="1"/>
  <c r="L111" i="1"/>
  <c r="K111" i="1"/>
  <c r="J111" i="1"/>
  <c r="I111" i="1"/>
  <c r="H111" i="1"/>
  <c r="G111" i="1"/>
  <c r="F111" i="1"/>
  <c r="E111" i="1"/>
  <c r="D111" i="1"/>
  <c r="C111" i="1"/>
  <c r="B111" i="1"/>
  <c r="Q111" i="1" s="1"/>
  <c r="S111" i="1" s="1"/>
  <c r="Q109" i="1"/>
  <c r="S109" i="1" s="1"/>
  <c r="Q108" i="1"/>
  <c r="S108" i="1" s="1"/>
  <c r="R107" i="1"/>
  <c r="Q107" i="1"/>
  <c r="S107" i="1" s="1"/>
  <c r="S106" i="1"/>
  <c r="R106" i="1"/>
  <c r="Q106" i="1"/>
  <c r="R103" i="1"/>
  <c r="M103" i="1"/>
  <c r="L103" i="1"/>
  <c r="K103" i="1"/>
  <c r="J103" i="1"/>
  <c r="I103" i="1"/>
  <c r="H103" i="1"/>
  <c r="G103" i="1"/>
  <c r="F103" i="1"/>
  <c r="E103" i="1"/>
  <c r="D103" i="1"/>
  <c r="C103" i="1"/>
  <c r="B103" i="1"/>
  <c r="Q103" i="1" s="1"/>
  <c r="S103" i="1" s="1"/>
  <c r="S101" i="1"/>
  <c r="Q101" i="1"/>
  <c r="S100" i="1"/>
  <c r="Q100" i="1"/>
  <c r="S99" i="1"/>
  <c r="Q99" i="1"/>
  <c r="S98" i="1"/>
  <c r="Q98" i="1"/>
  <c r="R95" i="1"/>
  <c r="M95" i="1"/>
  <c r="L95" i="1"/>
  <c r="K95" i="1"/>
  <c r="J95" i="1"/>
  <c r="I95" i="1"/>
  <c r="H95" i="1"/>
  <c r="G95" i="1"/>
  <c r="F95" i="1"/>
  <c r="E95" i="1"/>
  <c r="D95" i="1"/>
  <c r="C95" i="1"/>
  <c r="B95" i="1"/>
  <c r="Q95" i="1" s="1"/>
  <c r="S95" i="1" s="1"/>
  <c r="Q93" i="1"/>
  <c r="S93" i="1" s="1"/>
  <c r="Q92" i="1"/>
  <c r="S92" i="1" s="1"/>
  <c r="Q91" i="1"/>
  <c r="S91" i="1" s="1"/>
  <c r="Q90" i="1"/>
  <c r="S90" i="1" s="1"/>
  <c r="R87" i="1"/>
  <c r="M87" i="1"/>
  <c r="L87" i="1"/>
  <c r="K87" i="1"/>
  <c r="J87" i="1"/>
  <c r="I87" i="1"/>
  <c r="H87" i="1"/>
  <c r="G87" i="1"/>
  <c r="F87" i="1"/>
  <c r="E87" i="1"/>
  <c r="D87" i="1"/>
  <c r="C87" i="1"/>
  <c r="B87" i="1"/>
  <c r="Q87" i="1" s="1"/>
  <c r="S87" i="1" s="1"/>
  <c r="S85" i="1"/>
  <c r="Q85" i="1"/>
  <c r="S84" i="1"/>
  <c r="Q84" i="1"/>
  <c r="S83" i="1"/>
  <c r="Q83" i="1"/>
  <c r="S82" i="1"/>
  <c r="Q82" i="1"/>
  <c r="R79" i="1"/>
  <c r="M79" i="1"/>
  <c r="L79" i="1"/>
  <c r="K79" i="1"/>
  <c r="J79" i="1"/>
  <c r="I79" i="1"/>
  <c r="H79" i="1"/>
  <c r="G79" i="1"/>
  <c r="F79" i="1"/>
  <c r="E79" i="1"/>
  <c r="D79" i="1"/>
  <c r="C79" i="1"/>
  <c r="B79" i="1"/>
  <c r="Q79" i="1" s="1"/>
  <c r="S79" i="1" s="1"/>
  <c r="S77" i="1"/>
  <c r="R77" i="1"/>
  <c r="Q77" i="1"/>
  <c r="Q76" i="1"/>
  <c r="Q75" i="1"/>
  <c r="S75" i="1" s="1"/>
  <c r="Q74" i="1"/>
  <c r="S74" i="1" s="1"/>
  <c r="M71" i="1"/>
  <c r="L71" i="1"/>
  <c r="K71" i="1"/>
  <c r="J71" i="1"/>
  <c r="I71" i="1"/>
  <c r="H71" i="1"/>
  <c r="G71" i="1"/>
  <c r="Q71" i="1" s="1"/>
  <c r="S71" i="1" s="1"/>
  <c r="F71" i="1"/>
  <c r="E71" i="1"/>
  <c r="D71" i="1"/>
  <c r="C71" i="1"/>
  <c r="B71" i="1"/>
  <c r="R69" i="1"/>
  <c r="R71" i="1" s="1"/>
  <c r="Q69" i="1"/>
  <c r="S69" i="1" s="1"/>
  <c r="Q68" i="1"/>
  <c r="S68" i="1" s="1"/>
  <c r="Q67" i="1"/>
  <c r="S67" i="1" s="1"/>
  <c r="Q66" i="1"/>
  <c r="S66" i="1" s="1"/>
  <c r="M63" i="1"/>
  <c r="L63" i="1"/>
  <c r="K63" i="1"/>
  <c r="J63" i="1"/>
  <c r="I63" i="1"/>
  <c r="H63" i="1"/>
  <c r="G63" i="1"/>
  <c r="F63" i="1"/>
  <c r="E63" i="1"/>
  <c r="D63" i="1"/>
  <c r="C63" i="1"/>
  <c r="B63" i="1"/>
  <c r="Q63" i="1" s="1"/>
  <c r="S63" i="1" s="1"/>
  <c r="R61" i="1"/>
  <c r="R63" i="1" s="1"/>
  <c r="Q61" i="1"/>
  <c r="S61" i="1" s="1"/>
  <c r="B61" i="1"/>
  <c r="Q60" i="1"/>
  <c r="Q59" i="1"/>
  <c r="S59" i="1" s="1"/>
  <c r="Q58" i="1"/>
  <c r="S58" i="1" s="1"/>
  <c r="M55" i="1"/>
  <c r="L55" i="1"/>
  <c r="K55" i="1"/>
  <c r="J55" i="1"/>
  <c r="I55" i="1"/>
  <c r="H55" i="1"/>
  <c r="G55" i="1"/>
  <c r="F55" i="1"/>
  <c r="E55" i="1"/>
  <c r="D55" i="1"/>
  <c r="C55" i="1"/>
  <c r="B55" i="1"/>
  <c r="Q55" i="1" s="1"/>
  <c r="R53" i="1"/>
  <c r="R55" i="1" s="1"/>
  <c r="Q53" i="1"/>
  <c r="S53" i="1" s="1"/>
  <c r="Q52" i="1"/>
  <c r="S51" i="1"/>
  <c r="Q51" i="1"/>
  <c r="S50" i="1"/>
  <c r="Q50" i="1"/>
  <c r="R47" i="1"/>
  <c r="M47" i="1"/>
  <c r="L47" i="1"/>
  <c r="K47" i="1"/>
  <c r="J47" i="1"/>
  <c r="I47" i="1"/>
  <c r="H47" i="1"/>
  <c r="G47" i="1"/>
  <c r="F47" i="1"/>
  <c r="E47" i="1"/>
  <c r="D47" i="1"/>
  <c r="B47" i="1"/>
  <c r="S45" i="1"/>
  <c r="Q45" i="1"/>
  <c r="Q44" i="1"/>
  <c r="C43" i="1"/>
  <c r="C47" i="1" s="1"/>
  <c r="B43" i="1"/>
  <c r="Q43" i="1" s="1"/>
  <c r="S43" i="1" s="1"/>
  <c r="B42" i="1"/>
  <c r="Q42" i="1" s="1"/>
  <c r="S42" i="1" s="1"/>
  <c r="O39" i="1"/>
  <c r="N39" i="1"/>
  <c r="M39" i="1"/>
  <c r="L39" i="1"/>
  <c r="K39" i="1"/>
  <c r="J39" i="1"/>
  <c r="I39" i="1"/>
  <c r="H39" i="1"/>
  <c r="G39" i="1"/>
  <c r="F39" i="1"/>
  <c r="E39" i="1"/>
  <c r="D39" i="1"/>
  <c r="C39" i="1"/>
  <c r="B39" i="1"/>
  <c r="Q39" i="1" s="1"/>
  <c r="S39" i="1" s="1"/>
  <c r="R37" i="1"/>
  <c r="Q37" i="1"/>
  <c r="S37" i="1" s="1"/>
  <c r="Q36" i="1"/>
  <c r="S36" i="1" s="1"/>
  <c r="R35" i="1"/>
  <c r="Q35" i="1"/>
  <c r="S35" i="1" s="1"/>
  <c r="R34" i="1"/>
  <c r="R39" i="1" s="1"/>
  <c r="Q34" i="1"/>
  <c r="R31" i="1"/>
  <c r="M31" i="1"/>
  <c r="L31" i="1"/>
  <c r="K31" i="1"/>
  <c r="J31" i="1"/>
  <c r="I31" i="1"/>
  <c r="H31" i="1"/>
  <c r="G31" i="1"/>
  <c r="F31" i="1"/>
  <c r="E31" i="1"/>
  <c r="D31" i="1"/>
  <c r="C31" i="1"/>
  <c r="B31" i="1"/>
  <c r="Q31" i="1" s="1"/>
  <c r="S31" i="1" s="1"/>
  <c r="S29" i="1"/>
  <c r="Q29" i="1"/>
  <c r="S28" i="1"/>
  <c r="Q28" i="1"/>
  <c r="Q27" i="1"/>
  <c r="S27" i="1" s="1"/>
  <c r="Q26" i="1"/>
  <c r="S26" i="1" s="1"/>
  <c r="R23" i="1"/>
  <c r="M23" i="1"/>
  <c r="L23" i="1"/>
  <c r="K23" i="1"/>
  <c r="J23" i="1"/>
  <c r="I23" i="1"/>
  <c r="H23" i="1"/>
  <c r="G23" i="1"/>
  <c r="F23" i="1"/>
  <c r="E23" i="1"/>
  <c r="D23" i="1"/>
  <c r="C23" i="1"/>
  <c r="B23" i="1"/>
  <c r="Q23" i="1" s="1"/>
  <c r="S23" i="1" s="1"/>
  <c r="Q21" i="1"/>
  <c r="S21" i="1" s="1"/>
  <c r="Q20" i="1"/>
  <c r="S20" i="1" s="1"/>
  <c r="Q19" i="1"/>
  <c r="S19" i="1" s="1"/>
  <c r="Q18" i="1"/>
  <c r="S18" i="1" s="1"/>
  <c r="R15" i="1"/>
  <c r="Q15" i="1"/>
  <c r="S15" i="1" s="1"/>
  <c r="P15" i="1"/>
  <c r="O15" i="1"/>
  <c r="N15" i="1"/>
  <c r="M15" i="1"/>
  <c r="L15" i="1"/>
  <c r="K15" i="1"/>
  <c r="J15" i="1"/>
  <c r="I15" i="1"/>
  <c r="H15" i="1"/>
  <c r="G15" i="1"/>
  <c r="F15" i="1"/>
  <c r="E15" i="1"/>
  <c r="D15" i="1"/>
  <c r="C15" i="1"/>
  <c r="B15" i="1"/>
  <c r="Q13" i="1"/>
  <c r="S13" i="1" s="1"/>
  <c r="Q12" i="1"/>
  <c r="S12" i="1" s="1"/>
  <c r="Q11" i="1"/>
  <c r="S11" i="1" s="1"/>
  <c r="S10" i="1"/>
  <c r="Q10" i="1"/>
  <c r="G8" i="4"/>
  <c r="E8" i="4"/>
  <c r="D8" i="4"/>
  <c r="C8" i="4"/>
  <c r="B8" i="4"/>
  <c r="F8" i="4" s="1"/>
  <c r="F7" i="4"/>
  <c r="H7" i="4" s="1"/>
  <c r="J6" i="4"/>
  <c r="H6" i="4"/>
  <c r="F6" i="4"/>
  <c r="F5" i="4"/>
  <c r="J5" i="4" s="1"/>
  <c r="F4" i="4"/>
  <c r="J4" i="4" s="1"/>
  <c r="C8" i="3"/>
  <c r="E8" i="3" s="1"/>
  <c r="B8" i="3"/>
  <c r="D8" i="3" s="1"/>
  <c r="E7" i="3"/>
  <c r="D7" i="3"/>
  <c r="B7" i="3"/>
  <c r="C6" i="3"/>
  <c r="E6" i="3" s="1"/>
  <c r="E5" i="3"/>
  <c r="D5" i="3"/>
  <c r="E4" i="3"/>
  <c r="D4" i="3"/>
  <c r="Q47" i="1" l="1"/>
  <c r="S47" i="1" s="1"/>
  <c r="S55" i="1"/>
  <c r="S34" i="1"/>
  <c r="H8" i="4"/>
  <c r="J8" i="4"/>
  <c r="J7" i="4"/>
  <c r="H4" i="4"/>
  <c r="D6" i="3"/>
  <c r="H5" i="4"/>
</calcChain>
</file>

<file path=xl/sharedStrings.xml><?xml version="1.0" encoding="utf-8"?>
<sst xmlns="http://schemas.openxmlformats.org/spreadsheetml/2006/main" count="473" uniqueCount="80">
  <si>
    <t>Oct.</t>
  </si>
  <si>
    <t>Nov.</t>
  </si>
  <si>
    <t>Dec.</t>
  </si>
  <si>
    <t>Jan.</t>
  </si>
  <si>
    <t>Apr.</t>
  </si>
  <si>
    <t>May</t>
  </si>
  <si>
    <t>June</t>
  </si>
  <si>
    <t>July</t>
  </si>
  <si>
    <t>Aug.</t>
  </si>
  <si>
    <t>Sept.</t>
  </si>
  <si>
    <t xml:space="preserve"> Global</t>
  </si>
  <si>
    <t xml:space="preserve"> Canada</t>
  </si>
  <si>
    <t xml:space="preserve"> Total</t>
  </si>
  <si>
    <t>FY 2009</t>
  </si>
  <si>
    <t xml:space="preserve"> Specialty  </t>
  </si>
  <si>
    <t>FY 2010</t>
  </si>
  <si>
    <t>FY 2013</t>
  </si>
  <si>
    <t xml:space="preserve"> Specialty</t>
  </si>
  <si>
    <t>FY 2014</t>
  </si>
  <si>
    <t>FY 2015</t>
  </si>
  <si>
    <t>FY 2016</t>
  </si>
  <si>
    <t>FY 2017</t>
  </si>
  <si>
    <t>FY 2018</t>
  </si>
  <si>
    <t>FY 2019</t>
  </si>
  <si>
    <t>FY 2020</t>
  </si>
  <si>
    <t>FY 2021</t>
  </si>
  <si>
    <t>FY 2022</t>
  </si>
  <si>
    <t>Percent</t>
  </si>
  <si>
    <t>Feb.</t>
  </si>
  <si>
    <t>Mar.</t>
  </si>
  <si>
    <t>Contact: Vidalina Abadam at USDA, Economic Research Service.</t>
  </si>
  <si>
    <t>FY 2023</t>
  </si>
  <si>
    <t>N/A</t>
  </si>
  <si>
    <t xml:space="preserve"> Mexico</t>
  </si>
  <si>
    <t>FY 2024</t>
  </si>
  <si>
    <r>
      <t xml:space="preserve">Source: USDA, Economic Research  Service, based on data from USDA, Foreign Agricultural Service </t>
    </r>
    <r>
      <rPr>
        <i/>
        <sz val="10"/>
        <rFont val="Arial"/>
        <family val="2"/>
      </rPr>
      <t>U.S. Sugar Monthly Import and Re-Exports</t>
    </r>
    <r>
      <rPr>
        <sz val="10"/>
        <rFont val="Arial"/>
        <family val="2"/>
      </rPr>
      <t xml:space="preserve"> report; U.S. Customs and Border Protection, </t>
    </r>
    <r>
      <rPr>
        <i/>
        <sz val="10"/>
        <rFont val="Arial"/>
        <family val="2"/>
      </rPr>
      <t>Weekly Commodity Status Report</t>
    </r>
    <r>
      <rPr>
        <sz val="10"/>
        <rFont val="Arial"/>
        <family val="2"/>
      </rPr>
      <t xml:space="preserve">. </t>
    </r>
  </si>
  <si>
    <t>FY 2025</t>
  </si>
  <si>
    <t>Portion of allocation filled</t>
  </si>
  <si>
    <t>Fiscal year quota allocations</t>
  </si>
  <si>
    <t>Fiscal year quota entries</t>
  </si>
  <si>
    <t>2/ The FY 2011 refined sugar TRQ entered in FY 2012 (October–November 2011) due extension of entry.</t>
  </si>
  <si>
    <t>FY 2008 1/</t>
  </si>
  <si>
    <t>FY 2011 2/</t>
  </si>
  <si>
    <t>Last updated: 1/17/2025.</t>
  </si>
  <si>
    <t>MTRV = metric tons, raw value; TRQ = tariff-rate quota; FY = fiscal year; N/A = not applicable.</t>
  </si>
  <si>
    <t>0</t>
  </si>
  <si>
    <t>Table 58–U.S. refined sugar tariff-rate quota World Trade Organization allocations and entries by month, since fiscal year 2006</t>
  </si>
  <si>
    <t>Table 58a–U.S. refined sugar tariff-rate quota World Trade Organization allocations and entries by month, since fiscal year 2008</t>
  </si>
  <si>
    <t>Table 58b–U.S. refined sugar tariff-rate quota World Trade Organization allocations and entries, fiscal year 2007</t>
  </si>
  <si>
    <t>Table 58c–U.S. refined sugar tariff-rate quota World Trade Organization allocations and entries, fiscal year 2006</t>
  </si>
  <si>
    <t>Table 58b–U.S. refined sugar tariff-rate quota World Trade Organization allocations and entries, fiscal year 2007 (Metric tons, raw value)</t>
  </si>
  <si>
    <t>Countries</t>
  </si>
  <si>
    <t>Allocations</t>
  </si>
  <si>
    <t>Entries 9/30/2007</t>
  </si>
  <si>
    <t>Remaining balance</t>
  </si>
  <si>
    <t>Global</t>
  </si>
  <si>
    <t>Canada</t>
  </si>
  <si>
    <t xml:space="preserve">Mexico 1/ </t>
  </si>
  <si>
    <t>Specialty</t>
  </si>
  <si>
    <t>Total</t>
  </si>
  <si>
    <t>NAFTA = North American Free Trade Agreement; TRQ = tariff-rate quota.</t>
  </si>
  <si>
    <t>1/ Includes NAFTA.</t>
  </si>
  <si>
    <t>Source: USDA, Economic Research  Service, based on data from U.S. Trade Representative (allocations); U.S. Customs Service (quantity entered).</t>
  </si>
  <si>
    <t>Last updated: 10/12/2007.</t>
  </si>
  <si>
    <t>Table 58c–U.S. refined sugar tariff-rate quota World Trade Organization allocations and entries, fiscal year 2006 (Metric tons, raw value)</t>
  </si>
  <si>
    <t>Announced 8/30/05</t>
  </si>
  <si>
    <t>Announced 12/9/05</t>
  </si>
  <si>
    <t>Announced 2/21/06</t>
  </si>
  <si>
    <t>Announced 8/03/2006</t>
  </si>
  <si>
    <t>Entries 10/3/2006</t>
  </si>
  <si>
    <t>Last updated: 11/9/2006.</t>
  </si>
  <si>
    <t>FY 2012</t>
  </si>
  <si>
    <t>------------------------------------------------------------------------------- Entries by month -----------------------------------------------------------------------------------------</t>
  </si>
  <si>
    <t xml:space="preserve">1/ The FY 2008 refined sugar TRQ entered in FY 2009 (October–December 2008) due extension of entry, as well as increase and reassignment. The volumes in the FY 2008 "Mexico" line is reassigned (added) to the "Global" line. </t>
  </si>
  <si>
    <t>Starting in FY 2014, the "Specialty" category is comprised of the WTO minimum specialty plus the additional specialty TRQ.</t>
  </si>
  <si>
    <t xml:space="preserve">Starting FY 2008–FY 2014, all sugar imports from Mexico entering the United States are under NAFTA access provisions and starting in FY 2014, are under the U.S.-Mexico suspension agreements. For all sugar imports from Mexico, see Table 60, U.S. imports of sugar from Mexico. </t>
  </si>
  <si>
    <t xml:space="preserve">Slight differences compared with the data sources are due to rounding. </t>
  </si>
  <si>
    <t>The columns for total allocations and portion of allocation filled are on the basis of fiscal year quota, regardless of the fiscal year of entry such as the case in FY 2008 and FY 2012 when the TRQs were extended.</t>
  </si>
  <si>
    <t>Notes: The fiscal year quota for refined sugar TRQ is equal to fiscal year (October–September) if there is no TRQ extension or early entry.</t>
  </si>
  <si>
    <t>Table 58a–U.S. refined sugar tariff-rate quota World Trade Organization allocations and entries by month, since fiscal year quota 2008 (Metric tons, raw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</si>
</sst>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
  </numFmts>
  <fonts count="9" x14ac:knownFonts="1">
    <font>
      <sz val="10"/>
      <name val="Arial"/>
    </font>
    <font>
      <sz val="10"/>
      <name val="Arial"/>
      <family val="2"/>
    </font>
    <font>
      <sz val="8"/>
      <name val="Arial"/>
      <family val="2"/>
    </font>
    <font>
      <sz val="10"/>
      <name val="Arial"/>
      <family val="2"/>
    </font>
    <font>
      <b/>
      <sz val="10"/>
      <name val="Arial"/>
      <family val="2"/>
    </font>
    <font>
      <i/>
      <sz val="10"/>
      <name val="Arial"/>
      <family val="2"/>
    </font>
    <font>
      <u/>
      <sz val="10"/>
      <name val="Arial"/>
      <family val="2"/>
    </font>
    <font>
      <sz val="10"/>
      <color theme="1"/>
      <name val="Arial"/>
      <family val="2"/>
    </font>
    <font>
      <u/>
      <sz val="10"/>
      <color theme="1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3" fillId="0" borderId="0"/>
    <xf numFmtId="0" fontId="8" fillId="0" borderId="0" applyNumberFormat="0" applyFill="0" applyBorder="0" applyAlignment="0" applyProtection="0"/>
    <xf numFmtId="0" fontId="1" fillId="0" borderId="0"/>
  </cellStyleXfs>
  <cellXfs count="57">
    <xf numFmtId="0" fontId="0" fillId="0" borderId="0" xfId="0"/>
    <xf numFmtId="0" fontId="4" fillId="0" borderId="0" xfId="0" applyFont="1" applyAlignment="1">
      <alignment horizontal="left"/>
    </xf>
    <xf numFmtId="0" fontId="5" fillId="0" borderId="0" xfId="0" applyFont="1"/>
    <xf numFmtId="0" fontId="5" fillId="0" borderId="0" xfId="0" applyFont="1" applyAlignment="1">
      <alignment horizontal="center"/>
    </xf>
    <xf numFmtId="3" fontId="6" fillId="0" borderId="0" xfId="0" applyNumberFormat="1" applyFont="1"/>
    <xf numFmtId="0" fontId="5" fillId="0" borderId="1" xfId="0" applyFont="1" applyBorder="1" applyAlignment="1">
      <alignment horizontal="center"/>
    </xf>
    <xf numFmtId="14" fontId="5" fillId="0" borderId="1" xfId="0" quotePrefix="1" applyNumberFormat="1" applyFont="1" applyBorder="1" applyAlignment="1">
      <alignment horizontal="center"/>
    </xf>
    <xf numFmtId="14" fontId="5" fillId="0" borderId="0" xfId="0" quotePrefix="1" applyNumberFormat="1" applyFont="1" applyAlignment="1">
      <alignment horizontal="center"/>
    </xf>
    <xf numFmtId="0" fontId="1" fillId="0" borderId="1" xfId="0" applyFont="1" applyBorder="1"/>
    <xf numFmtId="0" fontId="1" fillId="0" borderId="0" xfId="0" applyFont="1"/>
    <xf numFmtId="0" fontId="1" fillId="0" borderId="0" xfId="0" quotePrefix="1" applyFont="1" applyAlignment="1">
      <alignment horizontal="left"/>
    </xf>
    <xf numFmtId="17" fontId="1" fillId="0" borderId="0" xfId="0" applyNumberFormat="1" applyFont="1" applyAlignment="1">
      <alignment horizontal="center"/>
    </xf>
    <xf numFmtId="0" fontId="1" fillId="0" borderId="0" xfId="0" applyFont="1" applyAlignment="1">
      <alignment horizontal="center" wrapText="1"/>
    </xf>
    <xf numFmtId="0" fontId="1" fillId="0" borderId="0" xfId="0" applyFont="1" applyAlignment="1">
      <alignment horizontal="center"/>
    </xf>
    <xf numFmtId="0" fontId="1" fillId="0" borderId="0" xfId="0" applyFont="1" applyAlignment="1">
      <alignment wrapText="1"/>
    </xf>
    <xf numFmtId="0" fontId="1" fillId="0" borderId="1" xfId="0" applyFont="1" applyBorder="1" applyAlignment="1">
      <alignment horizontal="right"/>
    </xf>
    <xf numFmtId="3" fontId="1" fillId="0" borderId="0" xfId="0" applyNumberFormat="1" applyFont="1"/>
    <xf numFmtId="164" fontId="1" fillId="0" borderId="0" xfId="0" applyNumberFormat="1" applyFont="1"/>
    <xf numFmtId="3" fontId="1" fillId="0" borderId="0" xfId="0" applyNumberFormat="1" applyFont="1" applyAlignment="1">
      <alignment horizontal="right"/>
    </xf>
    <xf numFmtId="3" fontId="1" fillId="0" borderId="0" xfId="1" applyNumberFormat="1" applyFont="1"/>
    <xf numFmtId="3" fontId="1" fillId="0" borderId="1" xfId="0" applyNumberFormat="1" applyFont="1" applyBorder="1"/>
    <xf numFmtId="14" fontId="1" fillId="0" borderId="0" xfId="0" applyNumberFormat="1" applyFont="1"/>
    <xf numFmtId="14" fontId="1" fillId="0" borderId="0" xfId="0" quotePrefix="1" applyNumberFormat="1" applyFont="1"/>
    <xf numFmtId="3" fontId="1" fillId="0" borderId="1" xfId="0" applyNumberFormat="1" applyFont="1" applyBorder="1" applyAlignment="1">
      <alignment horizontal="right"/>
    </xf>
    <xf numFmtId="0" fontId="1" fillId="0" borderId="0" xfId="0" applyFont="1" applyAlignment="1">
      <alignment horizontal="left"/>
    </xf>
    <xf numFmtId="2" fontId="1" fillId="0" borderId="0" xfId="0" applyNumberFormat="1" applyFont="1" applyAlignment="1">
      <alignment horizontal="left" vertical="top"/>
    </xf>
    <xf numFmtId="49" fontId="1" fillId="0" borderId="0" xfId="0" applyNumberFormat="1" applyFont="1" applyAlignment="1">
      <alignment horizontal="right"/>
    </xf>
    <xf numFmtId="0" fontId="1" fillId="0" borderId="0" xfId="0" applyFont="1" applyAlignment="1">
      <alignment horizontal="center" vertical="top" wrapText="1"/>
    </xf>
    <xf numFmtId="0" fontId="1" fillId="0" borderId="2" xfId="0" applyFont="1" applyBorder="1"/>
    <xf numFmtId="3" fontId="1" fillId="0" borderId="2" xfId="0" applyNumberFormat="1" applyFont="1" applyBorder="1"/>
    <xf numFmtId="0" fontId="4" fillId="0" borderId="0" xfId="4" applyFont="1"/>
    <xf numFmtId="0" fontId="1" fillId="0" borderId="0" xfId="4"/>
    <xf numFmtId="0" fontId="8" fillId="0" borderId="0" xfId="3"/>
    <xf numFmtId="0" fontId="7" fillId="0" borderId="0" xfId="4" applyFont="1"/>
    <xf numFmtId="0" fontId="1" fillId="0" borderId="1" xfId="4" applyBorder="1"/>
    <xf numFmtId="3" fontId="1" fillId="0" borderId="1" xfId="4" applyNumberFormat="1" applyBorder="1"/>
    <xf numFmtId="0" fontId="1" fillId="0" borderId="3" xfId="4" applyBorder="1" applyAlignment="1">
      <alignment vertical="top" wrapText="1"/>
    </xf>
    <xf numFmtId="3" fontId="1" fillId="0" borderId="3" xfId="4" applyNumberFormat="1" applyBorder="1" applyAlignment="1">
      <alignment horizontal="center" vertical="top" wrapText="1"/>
    </xf>
    <xf numFmtId="3" fontId="1" fillId="0" borderId="0" xfId="4" applyNumberFormat="1" applyAlignment="1">
      <alignment horizontal="center" vertical="top" wrapText="1"/>
    </xf>
    <xf numFmtId="0" fontId="1" fillId="0" borderId="0" xfId="4" applyAlignment="1">
      <alignment horizontal="center" vertical="top" wrapText="1"/>
    </xf>
    <xf numFmtId="0" fontId="1" fillId="0" borderId="0" xfId="4" applyAlignment="1">
      <alignment horizontal="right" wrapText="1"/>
    </xf>
    <xf numFmtId="0" fontId="1" fillId="0" borderId="0" xfId="4" applyAlignment="1">
      <alignment wrapText="1"/>
    </xf>
    <xf numFmtId="0" fontId="1" fillId="0" borderId="2" xfId="4" applyBorder="1"/>
    <xf numFmtId="3" fontId="1" fillId="0" borderId="2" xfId="4" applyNumberFormat="1" applyBorder="1" applyAlignment="1">
      <alignment horizontal="center"/>
    </xf>
    <xf numFmtId="14" fontId="1" fillId="0" borderId="2" xfId="4" applyNumberFormat="1" applyBorder="1" applyAlignment="1">
      <alignment horizontal="center"/>
    </xf>
    <xf numFmtId="0" fontId="1" fillId="0" borderId="2" xfId="4" applyBorder="1" applyAlignment="1">
      <alignment horizontal="center"/>
    </xf>
    <xf numFmtId="3" fontId="1" fillId="0" borderId="0" xfId="4" applyNumberFormat="1"/>
    <xf numFmtId="165" fontId="1" fillId="0" borderId="0" xfId="1" applyNumberFormat="1" applyFont="1"/>
    <xf numFmtId="165" fontId="1" fillId="0" borderId="1" xfId="1" applyNumberFormat="1" applyFont="1" applyBorder="1"/>
    <xf numFmtId="165" fontId="1" fillId="0" borderId="0" xfId="1" applyNumberFormat="1" applyFont="1" applyBorder="1"/>
    <xf numFmtId="0" fontId="1" fillId="0" borderId="3" xfId="4" applyBorder="1" applyAlignment="1">
      <alignment horizontal="center" vertical="top" wrapText="1"/>
    </xf>
    <xf numFmtId="3" fontId="1" fillId="0" borderId="2" xfId="4" applyNumberFormat="1" applyBorder="1" applyAlignment="1">
      <alignment wrapText="1"/>
    </xf>
    <xf numFmtId="0" fontId="1" fillId="0" borderId="2" xfId="4" applyBorder="1" applyAlignment="1">
      <alignment wrapText="1"/>
    </xf>
    <xf numFmtId="0" fontId="5" fillId="0" borderId="0" xfId="4" applyFont="1" applyAlignment="1">
      <alignment horizontal="center" wrapText="1"/>
    </xf>
    <xf numFmtId="0" fontId="1" fillId="0" borderId="0" xfId="4" applyAlignment="1">
      <alignment horizontal="center" wrapText="1"/>
    </xf>
    <xf numFmtId="166" fontId="1" fillId="0" borderId="0" xfId="4" applyNumberFormat="1"/>
    <xf numFmtId="166" fontId="1" fillId="0" borderId="1" xfId="4" applyNumberFormat="1" applyBorder="1"/>
  </cellXfs>
  <cellStyles count="5">
    <cellStyle name="Comma" xfId="1" builtinId="3"/>
    <cellStyle name="Hyperlink" xfId="3" builtinId="8"/>
    <cellStyle name="Normal" xfId="0" builtinId="0"/>
    <cellStyle name="Normal 2" xfId="2" xr:uid="{00000000-0005-0000-0000-000002000000}"/>
    <cellStyle name="Normal 2 2" xfId="4" xr:uid="{E432D718-8827-4D8E-A0E8-001DA84490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4B508-84FA-4AD8-815F-9D1851E1C5ED}">
  <dimension ref="A1:A8"/>
  <sheetViews>
    <sheetView tabSelected="1" workbookViewId="0"/>
  </sheetViews>
  <sheetFormatPr defaultColWidth="9.140625" defaultRowHeight="12.75" x14ac:dyDescent="0.2"/>
  <cols>
    <col min="1" max="16384" width="9.140625" style="31"/>
  </cols>
  <sheetData>
    <row r="1" spans="1:1" x14ac:dyDescent="0.2">
      <c r="A1" s="30" t="s">
        <v>46</v>
      </c>
    </row>
    <row r="2" spans="1:1" x14ac:dyDescent="0.2">
      <c r="A2" s="32" t="s">
        <v>47</v>
      </c>
    </row>
    <row r="3" spans="1:1" x14ac:dyDescent="0.2">
      <c r="A3" s="32" t="s">
        <v>48</v>
      </c>
    </row>
    <row r="4" spans="1:1" x14ac:dyDescent="0.2">
      <c r="A4" s="32" t="s">
        <v>49</v>
      </c>
    </row>
    <row r="6" spans="1:1" x14ac:dyDescent="0.2">
      <c r="A6" s="33" t="s">
        <v>43</v>
      </c>
    </row>
    <row r="8" spans="1:1" x14ac:dyDescent="0.2">
      <c r="A8" s="33" t="s">
        <v>30</v>
      </c>
    </row>
  </sheetData>
  <hyperlinks>
    <hyperlink ref="A2" location="Table58a!A1" display="Table 58a–U.S. refined sugar tariff-rate quota World Trade Organization allocations and entries by month, since fiscal year 2008" xr:uid="{CD8790B3-2EC3-49EC-A328-8D9594348DE5}"/>
    <hyperlink ref="A3" location="Table58b!A1" display="Table 58b–U.S. refined sugar tariff-rate quota World Trade Organization allocations and entries, fiscal year 2007" xr:uid="{92780F00-D88A-4620-A6BB-FC079B110C7F}"/>
    <hyperlink ref="A4" location="Table58c!A1" display="Table 58c–U.S. refined sugar tariff-rate quota World Trade Organization allocations and entries, fiscal year 2006" xr:uid="{1D626ECF-B392-4134-8634-75E203FB57E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T170"/>
  <sheetViews>
    <sheetView zoomScale="80" zoomScaleNormal="80" workbookViewId="0">
      <pane xSplit="1" ySplit="6" topLeftCell="B7" activePane="bottomRight" state="frozen"/>
      <selection pane="topRight" activeCell="B1" sqref="B1"/>
      <selection pane="bottomLeft" activeCell="A7" sqref="A7"/>
      <selection pane="bottomRight"/>
    </sheetView>
  </sheetViews>
  <sheetFormatPr defaultColWidth="9.140625" defaultRowHeight="12.75" x14ac:dyDescent="0.2"/>
  <cols>
    <col min="1" max="1" width="32.5703125" style="9" customWidth="1"/>
    <col min="2" max="2" width="10" style="9" customWidth="1"/>
    <col min="3" max="3" width="9" style="9" customWidth="1"/>
    <col min="4" max="4" width="10" style="9" customWidth="1"/>
    <col min="5" max="16" width="9" style="9" customWidth="1"/>
    <col min="17" max="17" width="13.42578125" style="9" customWidth="1"/>
    <col min="18" max="19" width="17.7109375" style="9" customWidth="1"/>
    <col min="20" max="16384" width="9.140625" style="9"/>
  </cols>
  <sheetData>
    <row r="1" spans="1:20" x14ac:dyDescent="0.2">
      <c r="A1" s="8" t="s">
        <v>79</v>
      </c>
      <c r="B1" s="8"/>
      <c r="C1" s="8"/>
      <c r="D1" s="8"/>
      <c r="E1" s="8"/>
      <c r="F1" s="8"/>
      <c r="G1" s="8"/>
      <c r="H1" s="8"/>
      <c r="I1" s="8"/>
      <c r="J1" s="8"/>
      <c r="K1" s="8"/>
      <c r="L1" s="8"/>
      <c r="M1" s="8"/>
      <c r="N1" s="8"/>
      <c r="O1" s="8"/>
      <c r="P1" s="8"/>
      <c r="Q1" s="8"/>
      <c r="R1" s="8"/>
      <c r="S1" s="8"/>
    </row>
    <row r="3" spans="1:20" ht="12.75" customHeight="1" x14ac:dyDescent="0.2">
      <c r="A3" s="1"/>
      <c r="B3" s="10" t="s">
        <v>72</v>
      </c>
      <c r="C3" s="1"/>
      <c r="D3" s="1"/>
      <c r="E3" s="1"/>
      <c r="F3" s="1"/>
      <c r="G3" s="1"/>
      <c r="H3" s="1"/>
      <c r="I3" s="1"/>
      <c r="J3" s="1"/>
      <c r="K3" s="1"/>
      <c r="L3" s="1"/>
      <c r="M3" s="1"/>
      <c r="N3" s="1"/>
      <c r="O3" s="1"/>
      <c r="P3" s="1"/>
      <c r="Q3" s="1"/>
      <c r="R3" s="1"/>
      <c r="S3" s="1"/>
    </row>
    <row r="5" spans="1:20" ht="26.25" customHeight="1" x14ac:dyDescent="0.2">
      <c r="A5" s="24"/>
      <c r="B5" s="11" t="s">
        <v>0</v>
      </c>
      <c r="C5" s="11" t="s">
        <v>1</v>
      </c>
      <c r="D5" s="11" t="s">
        <v>2</v>
      </c>
      <c r="E5" s="11" t="s">
        <v>3</v>
      </c>
      <c r="F5" s="11" t="s">
        <v>28</v>
      </c>
      <c r="G5" s="11" t="s">
        <v>29</v>
      </c>
      <c r="H5" s="11" t="s">
        <v>4</v>
      </c>
      <c r="I5" s="11" t="s">
        <v>5</v>
      </c>
      <c r="J5" s="11" t="s">
        <v>6</v>
      </c>
      <c r="K5" s="11" t="s">
        <v>7</v>
      </c>
      <c r="L5" s="11" t="s">
        <v>8</v>
      </c>
      <c r="M5" s="11" t="s">
        <v>9</v>
      </c>
      <c r="N5" s="11" t="s">
        <v>0</v>
      </c>
      <c r="O5" s="11" t="s">
        <v>1</v>
      </c>
      <c r="P5" s="11" t="s">
        <v>2</v>
      </c>
      <c r="Q5" s="12" t="s">
        <v>39</v>
      </c>
      <c r="R5" s="27" t="s">
        <v>38</v>
      </c>
      <c r="S5" s="27" t="s">
        <v>37</v>
      </c>
      <c r="T5" s="14"/>
    </row>
    <row r="6" spans="1:20" ht="12.75" customHeight="1" x14ac:dyDescent="0.2">
      <c r="A6" s="8"/>
      <c r="B6" s="5"/>
      <c r="C6" s="5"/>
      <c r="D6" s="5"/>
      <c r="E6" s="5"/>
      <c r="G6" s="6"/>
      <c r="H6" s="6"/>
      <c r="I6" s="6"/>
      <c r="J6" s="6"/>
      <c r="K6" s="6"/>
      <c r="L6" s="6"/>
      <c r="M6" s="6"/>
      <c r="N6" s="6"/>
      <c r="O6" s="6"/>
      <c r="P6" s="6"/>
      <c r="Q6" s="15"/>
      <c r="R6" s="15"/>
      <c r="S6" s="13" t="s">
        <v>27</v>
      </c>
    </row>
    <row r="7" spans="1:20" ht="12.75" customHeight="1" x14ac:dyDescent="0.2">
      <c r="B7" s="3"/>
      <c r="C7" s="3"/>
      <c r="D7" s="3"/>
      <c r="E7" s="3"/>
      <c r="F7" s="7"/>
      <c r="Q7" s="13"/>
      <c r="R7" s="13"/>
    </row>
    <row r="8" spans="1:20" ht="12.75" customHeight="1" x14ac:dyDescent="0.2">
      <c r="Q8" s="3"/>
      <c r="R8" s="3"/>
    </row>
    <row r="9" spans="1:20" ht="12.75" customHeight="1" x14ac:dyDescent="0.2">
      <c r="A9" s="9" t="s">
        <v>41</v>
      </c>
      <c r="F9" s="2"/>
    </row>
    <row r="10" spans="1:20" ht="12.75" customHeight="1" x14ac:dyDescent="0.2">
      <c r="A10" s="9" t="s">
        <v>10</v>
      </c>
      <c r="B10" s="16">
        <v>7090</v>
      </c>
      <c r="C10" s="16">
        <v>0</v>
      </c>
      <c r="D10" s="16">
        <v>0</v>
      </c>
      <c r="E10" s="16">
        <v>0</v>
      </c>
      <c r="F10" s="16">
        <v>0</v>
      </c>
      <c r="G10" s="16">
        <v>0</v>
      </c>
      <c r="H10" s="16">
        <v>0</v>
      </c>
      <c r="I10" s="16">
        <v>0</v>
      </c>
      <c r="J10" s="16">
        <v>0</v>
      </c>
      <c r="K10" s="16">
        <v>0</v>
      </c>
      <c r="L10" s="16">
        <v>28394</v>
      </c>
      <c r="M10" s="16">
        <v>66538</v>
      </c>
      <c r="N10" s="16">
        <v>68945</v>
      </c>
      <c r="O10" s="16">
        <v>0</v>
      </c>
      <c r="P10" s="16">
        <v>0</v>
      </c>
      <c r="Q10" s="16">
        <f>SUM(B10:M10)+SUM(N10:P10)</f>
        <v>170967</v>
      </c>
      <c r="R10" s="16">
        <v>170967</v>
      </c>
      <c r="S10" s="16">
        <f>100*(Q10/R10)</f>
        <v>100</v>
      </c>
      <c r="T10" s="16"/>
    </row>
    <row r="11" spans="1:20" ht="12.75" customHeight="1" x14ac:dyDescent="0.2">
      <c r="A11" s="9" t="s">
        <v>11</v>
      </c>
      <c r="B11" s="16">
        <v>4167.4440000000004</v>
      </c>
      <c r="C11" s="16">
        <v>821.86599999999999</v>
      </c>
      <c r="D11" s="16">
        <v>1882.155</v>
      </c>
      <c r="E11" s="16">
        <v>1526.1859999999997</v>
      </c>
      <c r="F11" s="16">
        <v>1235.68</v>
      </c>
      <c r="G11" s="16">
        <v>338</v>
      </c>
      <c r="H11" s="16">
        <v>57</v>
      </c>
      <c r="I11" s="16">
        <v>38</v>
      </c>
      <c r="J11" s="16">
        <v>58</v>
      </c>
      <c r="K11" s="16">
        <v>38</v>
      </c>
      <c r="L11" s="16">
        <v>310</v>
      </c>
      <c r="M11" s="16">
        <v>8837</v>
      </c>
      <c r="N11" s="16">
        <v>3881</v>
      </c>
      <c r="O11" s="16">
        <v>4467</v>
      </c>
      <c r="P11" s="16">
        <v>7246</v>
      </c>
      <c r="Q11" s="16">
        <f t="shared" ref="Q11:Q12" si="0">SUM(B11:M11)+SUM(N11:P11)</f>
        <v>34903.330999999998</v>
      </c>
      <c r="R11" s="16">
        <v>50300</v>
      </c>
      <c r="S11" s="16">
        <f t="shared" ref="S11:S15" si="1">100*(Q11/R11)</f>
        <v>69.390320079522866</v>
      </c>
      <c r="T11" s="16"/>
    </row>
    <row r="12" spans="1:20" ht="12.75" customHeight="1" x14ac:dyDescent="0.2">
      <c r="A12" s="9" t="s">
        <v>33</v>
      </c>
      <c r="B12" s="16">
        <v>0</v>
      </c>
      <c r="C12" s="16">
        <v>0</v>
      </c>
      <c r="D12" s="16">
        <v>0</v>
      </c>
      <c r="E12" s="16">
        <v>0</v>
      </c>
      <c r="F12" s="16">
        <v>0</v>
      </c>
      <c r="G12" s="16">
        <v>0</v>
      </c>
      <c r="H12" s="16">
        <v>0</v>
      </c>
      <c r="I12" s="16">
        <v>0</v>
      </c>
      <c r="J12" s="16">
        <v>0</v>
      </c>
      <c r="K12" s="16">
        <v>0</v>
      </c>
      <c r="L12" s="16">
        <v>0</v>
      </c>
      <c r="M12" s="16">
        <v>0</v>
      </c>
      <c r="N12" s="16">
        <v>28278</v>
      </c>
      <c r="O12" s="16">
        <v>20000</v>
      </c>
      <c r="P12" s="16">
        <v>20000</v>
      </c>
      <c r="Q12" s="16">
        <f t="shared" si="0"/>
        <v>68278</v>
      </c>
      <c r="R12" s="16">
        <v>71232</v>
      </c>
      <c r="S12" s="16">
        <f t="shared" si="1"/>
        <v>95.852987421383645</v>
      </c>
      <c r="T12" s="16"/>
    </row>
    <row r="13" spans="1:20" ht="12.75" customHeight="1" x14ac:dyDescent="0.2">
      <c r="A13" s="9" t="s">
        <v>14</v>
      </c>
      <c r="B13" s="16">
        <v>1656</v>
      </c>
      <c r="C13" s="16">
        <v>22544</v>
      </c>
      <c r="D13" s="16">
        <v>0</v>
      </c>
      <c r="E13" s="16">
        <v>0</v>
      </c>
      <c r="F13" s="16">
        <v>13653</v>
      </c>
      <c r="G13" s="16">
        <v>0</v>
      </c>
      <c r="H13" s="16">
        <v>0</v>
      </c>
      <c r="I13" s="16">
        <v>13653</v>
      </c>
      <c r="J13" s="16">
        <v>0</v>
      </c>
      <c r="K13" s="16">
        <v>0</v>
      </c>
      <c r="L13" s="16">
        <v>6961</v>
      </c>
      <c r="M13" s="16">
        <v>3572</v>
      </c>
      <c r="N13" s="18">
        <v>0</v>
      </c>
      <c r="O13" s="18">
        <v>0</v>
      </c>
      <c r="P13" s="18">
        <v>0</v>
      </c>
      <c r="Q13" s="16">
        <f>SUM(B13:M13)+SUM(N13:P13)</f>
        <v>62039</v>
      </c>
      <c r="R13" s="16">
        <v>65159</v>
      </c>
      <c r="S13" s="16">
        <f t="shared" si="1"/>
        <v>95.211712886938102</v>
      </c>
    </row>
    <row r="14" spans="1:20" ht="12.75" customHeight="1" x14ac:dyDescent="0.2">
      <c r="B14" s="16"/>
      <c r="C14" s="16"/>
      <c r="D14" s="16"/>
      <c r="E14" s="16"/>
      <c r="F14" s="16"/>
      <c r="G14" s="16"/>
      <c r="H14" s="16"/>
      <c r="I14" s="16"/>
      <c r="J14" s="16"/>
      <c r="K14" s="16"/>
      <c r="L14" s="16"/>
      <c r="M14" s="16"/>
      <c r="N14" s="16"/>
      <c r="O14" s="16"/>
      <c r="P14" s="16"/>
      <c r="Q14" s="4"/>
      <c r="R14" s="4"/>
      <c r="S14" s="16"/>
    </row>
    <row r="15" spans="1:20" ht="12.75" customHeight="1" x14ac:dyDescent="0.2">
      <c r="A15" s="9" t="s">
        <v>12</v>
      </c>
      <c r="B15" s="16">
        <f>SUM(B10:B13)</f>
        <v>12913.444</v>
      </c>
      <c r="C15" s="16">
        <f>SUM(C10:C13)</f>
        <v>23365.866000000002</v>
      </c>
      <c r="D15" s="16">
        <f>SUM(D10:D13)</f>
        <v>1882.155</v>
      </c>
      <c r="E15" s="16">
        <f t="shared" ref="E15:K15" si="2">SUM(E10:E13)</f>
        <v>1526.1859999999997</v>
      </c>
      <c r="F15" s="16">
        <f t="shared" si="2"/>
        <v>14888.68</v>
      </c>
      <c r="G15" s="16">
        <f t="shared" si="2"/>
        <v>338</v>
      </c>
      <c r="H15" s="16">
        <f t="shared" si="2"/>
        <v>57</v>
      </c>
      <c r="I15" s="16">
        <f t="shared" si="2"/>
        <v>13691</v>
      </c>
      <c r="J15" s="16">
        <f t="shared" si="2"/>
        <v>58</v>
      </c>
      <c r="K15" s="16">
        <f t="shared" si="2"/>
        <v>38</v>
      </c>
      <c r="L15" s="16">
        <f>SUM(L10:L13)</f>
        <v>35665</v>
      </c>
      <c r="M15" s="16">
        <f>SUM(M10:M13)</f>
        <v>78947</v>
      </c>
      <c r="N15" s="16">
        <f t="shared" ref="N15:P15" si="3">SUM(N10:N13)</f>
        <v>101104</v>
      </c>
      <c r="O15" s="16">
        <f t="shared" si="3"/>
        <v>24467</v>
      </c>
      <c r="P15" s="16">
        <f t="shared" si="3"/>
        <v>27246</v>
      </c>
      <c r="Q15" s="16">
        <f>SUM(B15:M15)+SUM(N15:P15)</f>
        <v>336187.33100000001</v>
      </c>
      <c r="R15" s="16">
        <f>SUM(R10:R13)</f>
        <v>357658</v>
      </c>
      <c r="S15" s="16">
        <f t="shared" si="1"/>
        <v>93.996871592415104</v>
      </c>
    </row>
    <row r="16" spans="1:20" ht="12.75" customHeight="1" x14ac:dyDescent="0.2">
      <c r="B16" s="16"/>
      <c r="C16" s="16"/>
      <c r="D16" s="16"/>
      <c r="E16" s="16"/>
      <c r="F16" s="16"/>
      <c r="G16" s="16"/>
      <c r="H16" s="16"/>
      <c r="I16" s="16"/>
      <c r="J16" s="16"/>
      <c r="K16" s="16"/>
      <c r="L16" s="16"/>
      <c r="M16" s="16"/>
      <c r="N16" s="16"/>
      <c r="O16" s="16"/>
      <c r="P16" s="16"/>
      <c r="Q16" s="16"/>
      <c r="R16" s="16"/>
      <c r="S16" s="16"/>
    </row>
    <row r="17" spans="1:19" ht="12.75" customHeight="1" x14ac:dyDescent="0.2">
      <c r="A17" s="28" t="s">
        <v>13</v>
      </c>
      <c r="B17" s="29"/>
      <c r="C17" s="29"/>
      <c r="D17" s="29"/>
      <c r="E17" s="29"/>
      <c r="F17" s="29"/>
      <c r="G17" s="29"/>
      <c r="H17" s="29"/>
      <c r="I17" s="29"/>
      <c r="J17" s="29"/>
      <c r="K17" s="29"/>
      <c r="L17" s="29"/>
      <c r="M17" s="29"/>
      <c r="N17" s="29"/>
      <c r="O17" s="29"/>
      <c r="P17" s="29"/>
      <c r="Q17" s="29"/>
      <c r="R17" s="29"/>
      <c r="S17" s="29"/>
    </row>
    <row r="18" spans="1:19" ht="12.75" customHeight="1" x14ac:dyDescent="0.2">
      <c r="A18" s="9" t="s">
        <v>10</v>
      </c>
      <c r="B18" s="16">
        <v>7090</v>
      </c>
      <c r="C18" s="16">
        <v>0</v>
      </c>
      <c r="D18" s="16">
        <v>0</v>
      </c>
      <c r="E18" s="16">
        <v>0</v>
      </c>
      <c r="F18" s="16">
        <v>0</v>
      </c>
      <c r="G18" s="16">
        <v>0</v>
      </c>
      <c r="H18" s="16">
        <v>0</v>
      </c>
      <c r="I18" s="16">
        <v>0</v>
      </c>
      <c r="J18" s="16">
        <v>0</v>
      </c>
      <c r="K18" s="16">
        <v>0</v>
      </c>
      <c r="L18" s="16">
        <v>0</v>
      </c>
      <c r="M18" s="16">
        <v>0</v>
      </c>
      <c r="N18" s="18" t="s">
        <v>32</v>
      </c>
      <c r="O18" s="18" t="s">
        <v>32</v>
      </c>
      <c r="P18" s="18" t="s">
        <v>32</v>
      </c>
      <c r="Q18" s="16">
        <f>SUM(B18:M18)</f>
        <v>7090</v>
      </c>
      <c r="R18" s="16">
        <v>7090</v>
      </c>
      <c r="S18" s="16">
        <f>100*Q18/R18</f>
        <v>100</v>
      </c>
    </row>
    <row r="19" spans="1:19" ht="12.75" customHeight="1" x14ac:dyDescent="0.2">
      <c r="A19" s="9" t="s">
        <v>11</v>
      </c>
      <c r="B19" s="16">
        <v>0</v>
      </c>
      <c r="C19" s="16">
        <v>0</v>
      </c>
      <c r="D19" s="16">
        <v>0</v>
      </c>
      <c r="E19" s="16">
        <v>18</v>
      </c>
      <c r="F19" s="16">
        <v>38</v>
      </c>
      <c r="G19" s="16">
        <v>39</v>
      </c>
      <c r="H19" s="16">
        <v>78</v>
      </c>
      <c r="I19" s="16">
        <v>227</v>
      </c>
      <c r="J19" s="16">
        <v>2130</v>
      </c>
      <c r="K19" s="16">
        <v>3276</v>
      </c>
      <c r="L19" s="16">
        <v>3234</v>
      </c>
      <c r="M19" s="16">
        <v>789</v>
      </c>
      <c r="N19" s="18" t="s">
        <v>32</v>
      </c>
      <c r="O19" s="18" t="s">
        <v>32</v>
      </c>
      <c r="P19" s="18" t="s">
        <v>32</v>
      </c>
      <c r="Q19" s="16">
        <f>SUM(B19:M19)</f>
        <v>9829</v>
      </c>
      <c r="R19" s="16">
        <v>10300</v>
      </c>
      <c r="S19" s="16">
        <f>100*Q19/R19</f>
        <v>95.427184466019412</v>
      </c>
    </row>
    <row r="20" spans="1:19" ht="12.75" customHeight="1" x14ac:dyDescent="0.2">
      <c r="A20" s="9" t="s">
        <v>33</v>
      </c>
      <c r="B20" s="16">
        <v>0</v>
      </c>
      <c r="C20" s="16">
        <v>0</v>
      </c>
      <c r="D20" s="16">
        <v>0</v>
      </c>
      <c r="E20" s="16">
        <v>0</v>
      </c>
      <c r="F20" s="16">
        <v>0</v>
      </c>
      <c r="G20" s="16">
        <v>0</v>
      </c>
      <c r="H20" s="16">
        <v>0</v>
      </c>
      <c r="I20" s="16">
        <v>0</v>
      </c>
      <c r="J20" s="16">
        <v>0</v>
      </c>
      <c r="K20" s="16">
        <v>0</v>
      </c>
      <c r="L20" s="16">
        <v>0</v>
      </c>
      <c r="M20" s="16">
        <v>0</v>
      </c>
      <c r="N20" s="18" t="s">
        <v>32</v>
      </c>
      <c r="O20" s="18" t="s">
        <v>32</v>
      </c>
      <c r="P20" s="18" t="s">
        <v>32</v>
      </c>
      <c r="Q20" s="16">
        <f>SUM(B20:M20)</f>
        <v>0</v>
      </c>
      <c r="R20" s="16">
        <v>2954</v>
      </c>
      <c r="S20" s="16">
        <f>100*Q20/R20</f>
        <v>0</v>
      </c>
    </row>
    <row r="21" spans="1:19" ht="12.75" customHeight="1" x14ac:dyDescent="0.2">
      <c r="A21" s="9" t="s">
        <v>14</v>
      </c>
      <c r="B21" s="16">
        <v>1656</v>
      </c>
      <c r="C21" s="16">
        <v>25682</v>
      </c>
      <c r="D21" s="16">
        <v>0</v>
      </c>
      <c r="E21" s="16">
        <v>11045</v>
      </c>
      <c r="F21" s="16">
        <v>4404</v>
      </c>
      <c r="G21" s="16">
        <v>182</v>
      </c>
      <c r="H21" s="16">
        <v>0</v>
      </c>
      <c r="I21" s="16">
        <v>6601</v>
      </c>
      <c r="J21" s="16">
        <v>728</v>
      </c>
      <c r="K21" s="16">
        <v>2545</v>
      </c>
      <c r="L21" s="16">
        <v>1331</v>
      </c>
      <c r="M21" s="16">
        <v>5470</v>
      </c>
      <c r="N21" s="18" t="s">
        <v>32</v>
      </c>
      <c r="O21" s="18" t="s">
        <v>32</v>
      </c>
      <c r="P21" s="18" t="s">
        <v>32</v>
      </c>
      <c r="Q21" s="16">
        <f>SUM(B21:M21)</f>
        <v>59644</v>
      </c>
      <c r="R21" s="16">
        <v>74231</v>
      </c>
      <c r="S21" s="16">
        <f>100*Q21/R21</f>
        <v>80.349180261615771</v>
      </c>
    </row>
    <row r="22" spans="1:19" ht="12.75" customHeight="1" x14ac:dyDescent="0.2">
      <c r="B22" s="16"/>
      <c r="C22" s="16"/>
      <c r="D22" s="16"/>
      <c r="E22" s="16"/>
      <c r="F22" s="16"/>
      <c r="G22" s="16"/>
      <c r="H22" s="16"/>
      <c r="I22" s="16"/>
      <c r="J22" s="16"/>
      <c r="K22" s="16"/>
      <c r="L22" s="16"/>
      <c r="M22" s="16"/>
      <c r="N22" s="16"/>
      <c r="O22" s="16"/>
      <c r="P22" s="16"/>
      <c r="Q22" s="4"/>
      <c r="R22" s="16"/>
      <c r="S22" s="16"/>
    </row>
    <row r="23" spans="1:19" ht="12.75" customHeight="1" x14ac:dyDescent="0.2">
      <c r="A23" s="9" t="s">
        <v>12</v>
      </c>
      <c r="B23" s="16">
        <f t="shared" ref="B23:M23" si="4">SUM(B18:B21)</f>
        <v>8746</v>
      </c>
      <c r="C23" s="16">
        <f t="shared" si="4"/>
        <v>25682</v>
      </c>
      <c r="D23" s="16">
        <f t="shared" si="4"/>
        <v>0</v>
      </c>
      <c r="E23" s="16">
        <f t="shared" si="4"/>
        <v>11063</v>
      </c>
      <c r="F23" s="16">
        <f t="shared" si="4"/>
        <v>4442</v>
      </c>
      <c r="G23" s="16">
        <f t="shared" si="4"/>
        <v>221</v>
      </c>
      <c r="H23" s="16">
        <f t="shared" si="4"/>
        <v>78</v>
      </c>
      <c r="I23" s="16">
        <f t="shared" si="4"/>
        <v>6828</v>
      </c>
      <c r="J23" s="16">
        <f t="shared" si="4"/>
        <v>2858</v>
      </c>
      <c r="K23" s="16">
        <f t="shared" si="4"/>
        <v>5821</v>
      </c>
      <c r="L23" s="16">
        <f t="shared" si="4"/>
        <v>4565</v>
      </c>
      <c r="M23" s="16">
        <f t="shared" si="4"/>
        <v>6259</v>
      </c>
      <c r="N23" s="18" t="s">
        <v>32</v>
      </c>
      <c r="O23" s="18" t="s">
        <v>32</v>
      </c>
      <c r="P23" s="18" t="s">
        <v>32</v>
      </c>
      <c r="Q23" s="16">
        <f>SUM(B23:M23)</f>
        <v>76563</v>
      </c>
      <c r="R23" s="16">
        <f>SUM(R18:R21)</f>
        <v>94575</v>
      </c>
      <c r="S23" s="16">
        <f>100*Q23/R23</f>
        <v>80.954797779540044</v>
      </c>
    </row>
    <row r="24" spans="1:19" ht="12.75" customHeight="1" x14ac:dyDescent="0.2">
      <c r="B24" s="16"/>
      <c r="C24" s="16"/>
      <c r="D24" s="16"/>
      <c r="E24" s="16"/>
      <c r="F24" s="16"/>
      <c r="G24" s="16"/>
      <c r="H24" s="16"/>
      <c r="I24" s="16"/>
      <c r="J24" s="16"/>
      <c r="K24" s="16"/>
      <c r="L24" s="16"/>
      <c r="M24" s="16"/>
      <c r="N24" s="16"/>
      <c r="O24" s="16"/>
      <c r="P24" s="16"/>
      <c r="Q24" s="16"/>
      <c r="R24" s="16"/>
      <c r="S24" s="16"/>
    </row>
    <row r="25" spans="1:19" ht="12.75" customHeight="1" x14ac:dyDescent="0.2">
      <c r="A25" s="28" t="s">
        <v>15</v>
      </c>
      <c r="B25" s="29"/>
      <c r="C25" s="29"/>
      <c r="D25" s="29"/>
      <c r="E25" s="29"/>
      <c r="F25" s="29"/>
      <c r="G25" s="29"/>
      <c r="H25" s="29"/>
      <c r="I25" s="29"/>
      <c r="J25" s="29"/>
      <c r="K25" s="29"/>
      <c r="L25" s="29"/>
      <c r="M25" s="29"/>
      <c r="N25" s="29"/>
      <c r="O25" s="29"/>
      <c r="P25" s="29"/>
      <c r="Q25" s="29"/>
      <c r="R25" s="29"/>
      <c r="S25" s="29"/>
    </row>
    <row r="26" spans="1:19" ht="12.75" customHeight="1" x14ac:dyDescent="0.2">
      <c r="A26" s="9" t="s">
        <v>10</v>
      </c>
      <c r="B26" s="16">
        <v>7090</v>
      </c>
      <c r="C26" s="16">
        <v>0</v>
      </c>
      <c r="D26" s="16">
        <v>0</v>
      </c>
      <c r="E26" s="16">
        <v>0</v>
      </c>
      <c r="F26" s="16">
        <v>0</v>
      </c>
      <c r="G26" s="16">
        <v>0</v>
      </c>
      <c r="H26" s="16">
        <v>0</v>
      </c>
      <c r="I26" s="16">
        <v>0</v>
      </c>
      <c r="J26" s="16">
        <v>0</v>
      </c>
      <c r="K26" s="16">
        <v>0</v>
      </c>
      <c r="L26" s="16">
        <v>0</v>
      </c>
      <c r="M26" s="16">
        <v>0</v>
      </c>
      <c r="N26" s="18" t="s">
        <v>32</v>
      </c>
      <c r="O26" s="18" t="s">
        <v>32</v>
      </c>
      <c r="P26" s="18" t="s">
        <v>32</v>
      </c>
      <c r="Q26" s="16">
        <f>SUM(B26:M26)</f>
        <v>7090</v>
      </c>
      <c r="R26" s="16">
        <v>7090</v>
      </c>
      <c r="S26" s="16">
        <f>100*Q26/R26</f>
        <v>100</v>
      </c>
    </row>
    <row r="27" spans="1:19" ht="12.75" customHeight="1" x14ac:dyDescent="0.2">
      <c r="A27" s="9" t="s">
        <v>11</v>
      </c>
      <c r="B27" s="16">
        <v>0</v>
      </c>
      <c r="C27" s="16">
        <v>1299</v>
      </c>
      <c r="D27" s="16">
        <v>1334</v>
      </c>
      <c r="E27" s="16">
        <v>1601</v>
      </c>
      <c r="F27" s="16">
        <v>1399</v>
      </c>
      <c r="G27" s="16">
        <v>1115</v>
      </c>
      <c r="H27" s="16">
        <v>652</v>
      </c>
      <c r="I27" s="16">
        <v>803</v>
      </c>
      <c r="J27" s="16">
        <v>685</v>
      </c>
      <c r="K27" s="16">
        <v>1137</v>
      </c>
      <c r="L27" s="16">
        <v>137.4</v>
      </c>
      <c r="M27" s="16">
        <v>137.4</v>
      </c>
      <c r="N27" s="18" t="s">
        <v>32</v>
      </c>
      <c r="O27" s="18" t="s">
        <v>32</v>
      </c>
      <c r="P27" s="18" t="s">
        <v>32</v>
      </c>
      <c r="Q27" s="16">
        <f>SUM(B27:M27)</f>
        <v>10299.799999999999</v>
      </c>
      <c r="R27" s="16">
        <v>10300</v>
      </c>
      <c r="S27" s="16">
        <f>100*Q27/R27</f>
        <v>99.998058252427171</v>
      </c>
    </row>
    <row r="28" spans="1:19" ht="12.75" customHeight="1" x14ac:dyDescent="0.2">
      <c r="A28" s="9" t="s">
        <v>33</v>
      </c>
      <c r="B28" s="16">
        <v>0</v>
      </c>
      <c r="C28" s="16">
        <v>0</v>
      </c>
      <c r="D28" s="16">
        <v>0</v>
      </c>
      <c r="E28" s="16">
        <v>0</v>
      </c>
      <c r="F28" s="16">
        <v>0</v>
      </c>
      <c r="G28" s="16">
        <v>0</v>
      </c>
      <c r="H28" s="16">
        <v>0</v>
      </c>
      <c r="I28" s="16">
        <v>0</v>
      </c>
      <c r="J28" s="16">
        <v>0</v>
      </c>
      <c r="K28" s="16">
        <v>0</v>
      </c>
      <c r="L28" s="16">
        <v>0</v>
      </c>
      <c r="M28" s="16">
        <v>0</v>
      </c>
      <c r="N28" s="18" t="s">
        <v>32</v>
      </c>
      <c r="O28" s="18" t="s">
        <v>32</v>
      </c>
      <c r="P28" s="18" t="s">
        <v>32</v>
      </c>
      <c r="Q28" s="16">
        <f>SUM(B28:M28)</f>
        <v>0</v>
      </c>
      <c r="R28" s="16">
        <v>2954</v>
      </c>
      <c r="S28" s="16">
        <f>100*Q28/R28</f>
        <v>0</v>
      </c>
    </row>
    <row r="29" spans="1:19" ht="12.75" customHeight="1" x14ac:dyDescent="0.2">
      <c r="A29" s="9" t="s">
        <v>14</v>
      </c>
      <c r="B29" s="16">
        <v>1656</v>
      </c>
      <c r="C29" s="16">
        <v>18137</v>
      </c>
      <c r="D29" s="16">
        <v>6829</v>
      </c>
      <c r="E29" s="16">
        <v>11868</v>
      </c>
      <c r="F29" s="16">
        <v>2478</v>
      </c>
      <c r="G29" s="16">
        <v>0</v>
      </c>
      <c r="H29" s="16">
        <v>0</v>
      </c>
      <c r="I29" s="16">
        <v>9656</v>
      </c>
      <c r="J29" s="16">
        <v>3084</v>
      </c>
      <c r="K29" s="16">
        <v>1238</v>
      </c>
      <c r="L29" s="16">
        <v>8140</v>
      </c>
      <c r="M29" s="16">
        <v>6609</v>
      </c>
      <c r="N29" s="18" t="s">
        <v>32</v>
      </c>
      <c r="O29" s="18" t="s">
        <v>32</v>
      </c>
      <c r="P29" s="18" t="s">
        <v>32</v>
      </c>
      <c r="Q29" s="16">
        <f>SUM(B29:M29)</f>
        <v>69695</v>
      </c>
      <c r="R29" s="16">
        <v>69695</v>
      </c>
      <c r="S29" s="16">
        <f>100*Q29/R29</f>
        <v>100</v>
      </c>
    </row>
    <row r="30" spans="1:19" ht="12.75" customHeight="1" x14ac:dyDescent="0.2">
      <c r="B30" s="16"/>
      <c r="C30" s="16"/>
      <c r="D30" s="16"/>
      <c r="E30" s="16"/>
      <c r="F30" s="16"/>
      <c r="G30" s="16"/>
      <c r="H30" s="16"/>
      <c r="I30" s="16"/>
      <c r="J30" s="16"/>
      <c r="K30" s="16"/>
      <c r="L30" s="16"/>
      <c r="M30" s="16"/>
      <c r="N30" s="16"/>
      <c r="O30" s="16"/>
      <c r="P30" s="16"/>
      <c r="Q30" s="4"/>
      <c r="R30" s="16"/>
      <c r="S30" s="16"/>
    </row>
    <row r="31" spans="1:19" ht="12.75" customHeight="1" x14ac:dyDescent="0.2">
      <c r="A31" s="9" t="s">
        <v>12</v>
      </c>
      <c r="B31" s="16">
        <f t="shared" ref="B31:M31" si="5">SUM(B26:B29)</f>
        <v>8746</v>
      </c>
      <c r="C31" s="16">
        <f t="shared" si="5"/>
        <v>19436</v>
      </c>
      <c r="D31" s="16">
        <f t="shared" si="5"/>
        <v>8163</v>
      </c>
      <c r="E31" s="16">
        <f t="shared" si="5"/>
        <v>13469</v>
      </c>
      <c r="F31" s="16">
        <f t="shared" si="5"/>
        <v>3877</v>
      </c>
      <c r="G31" s="16">
        <f t="shared" si="5"/>
        <v>1115</v>
      </c>
      <c r="H31" s="16">
        <f t="shared" si="5"/>
        <v>652</v>
      </c>
      <c r="I31" s="16">
        <f t="shared" si="5"/>
        <v>10459</v>
      </c>
      <c r="J31" s="16">
        <f t="shared" si="5"/>
        <v>3769</v>
      </c>
      <c r="K31" s="16">
        <f t="shared" si="5"/>
        <v>2375</v>
      </c>
      <c r="L31" s="16">
        <f t="shared" si="5"/>
        <v>8277.4</v>
      </c>
      <c r="M31" s="16">
        <f t="shared" si="5"/>
        <v>6746.4</v>
      </c>
      <c r="N31" s="18" t="s">
        <v>32</v>
      </c>
      <c r="O31" s="18" t="s">
        <v>32</v>
      </c>
      <c r="P31" s="18" t="s">
        <v>32</v>
      </c>
      <c r="Q31" s="16">
        <f>SUM(B31:M31)</f>
        <v>87084.799999999988</v>
      </c>
      <c r="R31" s="16">
        <f>SUM(R26:R29)</f>
        <v>90039</v>
      </c>
      <c r="S31" s="16">
        <f>100*Q31/R31</f>
        <v>96.718977332044986</v>
      </c>
    </row>
    <row r="32" spans="1:19" ht="12.75" customHeight="1" x14ac:dyDescent="0.2">
      <c r="B32" s="16"/>
      <c r="C32" s="16"/>
      <c r="D32" s="16"/>
      <c r="E32" s="16"/>
      <c r="F32" s="16"/>
      <c r="G32" s="16"/>
      <c r="H32" s="16"/>
      <c r="I32" s="16"/>
      <c r="J32" s="16"/>
      <c r="K32" s="16"/>
      <c r="L32" s="16"/>
      <c r="M32" s="16"/>
      <c r="N32" s="16"/>
      <c r="O32" s="16"/>
      <c r="P32" s="16"/>
      <c r="Q32" s="16"/>
      <c r="R32" s="16"/>
      <c r="S32" s="16"/>
    </row>
    <row r="33" spans="1:19" ht="12.75" customHeight="1" x14ac:dyDescent="0.2">
      <c r="A33" s="28" t="s">
        <v>42</v>
      </c>
      <c r="B33" s="29"/>
      <c r="C33" s="29"/>
      <c r="D33" s="29"/>
      <c r="E33" s="29"/>
      <c r="F33" s="29"/>
      <c r="G33" s="29"/>
      <c r="H33" s="29"/>
      <c r="I33" s="29"/>
      <c r="J33" s="29"/>
      <c r="K33" s="29"/>
      <c r="L33" s="29"/>
      <c r="M33" s="29"/>
      <c r="N33" s="29"/>
      <c r="O33" s="29"/>
      <c r="P33" s="29"/>
      <c r="Q33" s="29"/>
      <c r="R33" s="29"/>
      <c r="S33" s="29"/>
    </row>
    <row r="34" spans="1:19" ht="12.75" customHeight="1" x14ac:dyDescent="0.2">
      <c r="A34" s="9" t="s">
        <v>10</v>
      </c>
      <c r="B34" s="16">
        <v>7090</v>
      </c>
      <c r="C34" s="16">
        <v>0</v>
      </c>
      <c r="D34" s="16">
        <v>0</v>
      </c>
      <c r="E34" s="16">
        <v>0</v>
      </c>
      <c r="F34" s="16">
        <v>0</v>
      </c>
      <c r="G34" s="16">
        <v>0</v>
      </c>
      <c r="H34" s="16">
        <v>0</v>
      </c>
      <c r="I34" s="16">
        <v>0</v>
      </c>
      <c r="J34" s="16">
        <v>0</v>
      </c>
      <c r="K34" s="16">
        <v>0</v>
      </c>
      <c r="L34" s="16">
        <v>0</v>
      </c>
      <c r="M34" s="16">
        <v>0</v>
      </c>
      <c r="N34" s="18">
        <v>111078</v>
      </c>
      <c r="O34" s="18">
        <v>0</v>
      </c>
      <c r="P34" s="18">
        <v>0</v>
      </c>
      <c r="Q34" s="16">
        <f>SUM(B34:M34)+SUM(N34:P34)</f>
        <v>118168</v>
      </c>
      <c r="R34" s="16">
        <f>7090+111078</f>
        <v>118168</v>
      </c>
      <c r="S34" s="16">
        <f>100*Q34/R34</f>
        <v>100</v>
      </c>
    </row>
    <row r="35" spans="1:19" ht="12.75" customHeight="1" x14ac:dyDescent="0.2">
      <c r="A35" s="9" t="s">
        <v>11</v>
      </c>
      <c r="B35" s="16">
        <v>19</v>
      </c>
      <c r="C35" s="16">
        <v>333</v>
      </c>
      <c r="D35" s="16">
        <v>1450</v>
      </c>
      <c r="E35" s="16">
        <v>809</v>
      </c>
      <c r="F35" s="16">
        <v>1254</v>
      </c>
      <c r="G35" s="16">
        <v>711</v>
      </c>
      <c r="H35" s="16">
        <v>1348</v>
      </c>
      <c r="I35" s="16">
        <v>802</v>
      </c>
      <c r="J35" s="16">
        <v>535</v>
      </c>
      <c r="K35" s="16">
        <v>800</v>
      </c>
      <c r="L35" s="16">
        <v>894</v>
      </c>
      <c r="M35" s="16">
        <v>769</v>
      </c>
      <c r="N35" s="18">
        <v>425</v>
      </c>
      <c r="O35" s="18">
        <v>17110</v>
      </c>
      <c r="P35" s="18">
        <v>0</v>
      </c>
      <c r="Q35" s="16">
        <f t="shared" ref="Q35:Q39" si="6">SUM(B35:M35)+SUM(N35:P35)</f>
        <v>27259</v>
      </c>
      <c r="R35" s="16">
        <f>10300+25000</f>
        <v>35300</v>
      </c>
      <c r="S35" s="16">
        <f>100*Q35/R35</f>
        <v>77.220963172804531</v>
      </c>
    </row>
    <row r="36" spans="1:19" ht="12.75" customHeight="1" x14ac:dyDescent="0.2">
      <c r="A36" s="9" t="s">
        <v>33</v>
      </c>
      <c r="B36" s="16">
        <v>0</v>
      </c>
      <c r="C36" s="16">
        <v>0</v>
      </c>
      <c r="D36" s="16">
        <v>0</v>
      </c>
      <c r="E36" s="16">
        <v>0</v>
      </c>
      <c r="F36" s="16">
        <v>0</v>
      </c>
      <c r="G36" s="16">
        <v>0</v>
      </c>
      <c r="H36" s="16">
        <v>0</v>
      </c>
      <c r="I36" s="16">
        <v>0</v>
      </c>
      <c r="J36" s="16">
        <v>0</v>
      </c>
      <c r="K36" s="16">
        <v>0</v>
      </c>
      <c r="L36" s="16">
        <v>0</v>
      </c>
      <c r="M36" s="16">
        <v>0</v>
      </c>
      <c r="N36" s="16"/>
      <c r="O36" s="16"/>
      <c r="P36" s="16"/>
      <c r="Q36" s="16">
        <f t="shared" si="6"/>
        <v>0</v>
      </c>
      <c r="R36" s="16">
        <v>2954</v>
      </c>
      <c r="S36" s="16">
        <f>100*Q36/R36</f>
        <v>0</v>
      </c>
    </row>
    <row r="37" spans="1:19" ht="12.75" customHeight="1" x14ac:dyDescent="0.2">
      <c r="A37" s="9" t="s">
        <v>17</v>
      </c>
      <c r="B37" s="16">
        <v>1656</v>
      </c>
      <c r="C37" s="16">
        <v>22392</v>
      </c>
      <c r="D37" s="16">
        <v>5108</v>
      </c>
      <c r="E37" s="16">
        <v>11497</v>
      </c>
      <c r="F37" s="16">
        <v>5040</v>
      </c>
      <c r="G37" s="16">
        <v>0</v>
      </c>
      <c r="H37" s="16">
        <v>0</v>
      </c>
      <c r="I37" s="16">
        <v>16537</v>
      </c>
      <c r="J37" s="16">
        <v>0</v>
      </c>
      <c r="K37" s="16">
        <v>0</v>
      </c>
      <c r="L37" s="16">
        <v>25609</v>
      </c>
      <c r="M37" s="16">
        <v>0</v>
      </c>
      <c r="N37" s="18">
        <v>0</v>
      </c>
      <c r="O37" s="18">
        <v>0</v>
      </c>
      <c r="P37" s="18">
        <v>0</v>
      </c>
      <c r="Q37" s="16">
        <f t="shared" si="6"/>
        <v>87839</v>
      </c>
      <c r="R37" s="16">
        <f>87839</f>
        <v>87839</v>
      </c>
      <c r="S37" s="16">
        <f>100*Q37/R37</f>
        <v>100</v>
      </c>
    </row>
    <row r="38" spans="1:19" ht="12.75" customHeight="1" x14ac:dyDescent="0.2">
      <c r="B38" s="16"/>
      <c r="C38" s="16"/>
      <c r="D38" s="16"/>
      <c r="E38" s="16"/>
      <c r="F38" s="16"/>
      <c r="G38" s="16"/>
      <c r="H38" s="16"/>
      <c r="I38" s="16"/>
      <c r="J38" s="16"/>
      <c r="K38" s="16"/>
      <c r="L38" s="16"/>
      <c r="M38" s="16"/>
      <c r="N38" s="16"/>
      <c r="O38" s="16"/>
      <c r="P38" s="16"/>
      <c r="Q38" s="4"/>
      <c r="R38" s="16"/>
      <c r="S38" s="16"/>
    </row>
    <row r="39" spans="1:19" ht="12.75" customHeight="1" x14ac:dyDescent="0.2">
      <c r="A39" s="9" t="s">
        <v>12</v>
      </c>
      <c r="B39" s="16">
        <f t="shared" ref="B39:O39" si="7">SUM(B34:B37)</f>
        <v>8765</v>
      </c>
      <c r="C39" s="16">
        <f t="shared" si="7"/>
        <v>22725</v>
      </c>
      <c r="D39" s="16">
        <f t="shared" si="7"/>
        <v>6558</v>
      </c>
      <c r="E39" s="16">
        <f t="shared" si="7"/>
        <v>12306</v>
      </c>
      <c r="F39" s="16">
        <f t="shared" si="7"/>
        <v>6294</v>
      </c>
      <c r="G39" s="16">
        <f t="shared" si="7"/>
        <v>711</v>
      </c>
      <c r="H39" s="16">
        <f t="shared" si="7"/>
        <v>1348</v>
      </c>
      <c r="I39" s="16">
        <f t="shared" si="7"/>
        <v>17339</v>
      </c>
      <c r="J39" s="16">
        <f t="shared" si="7"/>
        <v>535</v>
      </c>
      <c r="K39" s="16">
        <f t="shared" si="7"/>
        <v>800</v>
      </c>
      <c r="L39" s="16">
        <f t="shared" si="7"/>
        <v>26503</v>
      </c>
      <c r="M39" s="16">
        <f t="shared" si="7"/>
        <v>769</v>
      </c>
      <c r="N39" s="16">
        <f t="shared" si="7"/>
        <v>111503</v>
      </c>
      <c r="O39" s="16">
        <f t="shared" si="7"/>
        <v>17110</v>
      </c>
      <c r="P39" s="18">
        <v>0</v>
      </c>
      <c r="Q39" s="16">
        <f t="shared" si="6"/>
        <v>233266</v>
      </c>
      <c r="R39" s="16">
        <f>SUM(R34:R37)</f>
        <v>244261</v>
      </c>
      <c r="S39" s="16">
        <f>100*Q39/R39</f>
        <v>95.498667409041971</v>
      </c>
    </row>
    <row r="40" spans="1:19" ht="12.75" customHeight="1" x14ac:dyDescent="0.2">
      <c r="B40" s="16"/>
      <c r="C40" s="16"/>
      <c r="D40" s="16"/>
      <c r="E40" s="16"/>
      <c r="F40" s="16"/>
      <c r="G40" s="16"/>
      <c r="H40" s="16"/>
      <c r="I40" s="16"/>
      <c r="J40" s="16"/>
      <c r="K40" s="16"/>
      <c r="L40" s="16"/>
      <c r="M40" s="16"/>
      <c r="N40" s="16"/>
      <c r="O40" s="16"/>
      <c r="P40" s="16"/>
      <c r="Q40" s="16"/>
      <c r="R40" s="16"/>
      <c r="S40" s="16"/>
    </row>
    <row r="41" spans="1:19" ht="12.75" customHeight="1" x14ac:dyDescent="0.2">
      <c r="A41" s="28" t="s">
        <v>71</v>
      </c>
      <c r="B41" s="29"/>
      <c r="C41" s="29"/>
      <c r="D41" s="29"/>
      <c r="E41" s="29"/>
      <c r="F41" s="29"/>
      <c r="G41" s="29"/>
      <c r="H41" s="29"/>
      <c r="I41" s="29"/>
      <c r="J41" s="29"/>
      <c r="K41" s="29"/>
      <c r="L41" s="29"/>
      <c r="M41" s="29"/>
      <c r="N41" s="29"/>
      <c r="O41" s="29"/>
      <c r="P41" s="29"/>
      <c r="Q41" s="29"/>
      <c r="R41" s="29"/>
      <c r="S41" s="29"/>
    </row>
    <row r="42" spans="1:19" ht="12.75" customHeight="1" x14ac:dyDescent="0.2">
      <c r="A42" s="9" t="s">
        <v>10</v>
      </c>
      <c r="B42" s="16">
        <f>8294</f>
        <v>8294</v>
      </c>
      <c r="C42" s="16">
        <v>0</v>
      </c>
      <c r="D42" s="16">
        <v>0</v>
      </c>
      <c r="E42" s="16">
        <v>0</v>
      </c>
      <c r="F42" s="16">
        <v>0</v>
      </c>
      <c r="G42" s="16">
        <v>0</v>
      </c>
      <c r="H42" s="16">
        <v>0</v>
      </c>
      <c r="I42" s="16">
        <v>0</v>
      </c>
      <c r="J42" s="16">
        <v>0</v>
      </c>
      <c r="K42" s="16">
        <v>0</v>
      </c>
      <c r="L42" s="16">
        <v>0</v>
      </c>
      <c r="M42" s="16">
        <v>0</v>
      </c>
      <c r="N42" s="18" t="s">
        <v>32</v>
      </c>
      <c r="O42" s="18" t="s">
        <v>32</v>
      </c>
      <c r="P42" s="18" t="s">
        <v>32</v>
      </c>
      <c r="Q42" s="16">
        <f>SUM(B42:M42)</f>
        <v>8294</v>
      </c>
      <c r="R42" s="16">
        <v>8294</v>
      </c>
      <c r="S42" s="16">
        <f t="shared" ref="S42:S43" si="8">100*Q42/R42</f>
        <v>100</v>
      </c>
    </row>
    <row r="43" spans="1:19" ht="12.75" customHeight="1" x14ac:dyDescent="0.2">
      <c r="A43" s="9" t="s">
        <v>11</v>
      </c>
      <c r="B43" s="16">
        <f>0</f>
        <v>0</v>
      </c>
      <c r="C43" s="16">
        <f>0</f>
        <v>0</v>
      </c>
      <c r="D43" s="16">
        <v>1445</v>
      </c>
      <c r="E43" s="16">
        <v>5120</v>
      </c>
      <c r="F43" s="16">
        <v>885</v>
      </c>
      <c r="G43" s="16">
        <v>1088</v>
      </c>
      <c r="H43" s="16">
        <v>717</v>
      </c>
      <c r="I43" s="16">
        <v>550</v>
      </c>
      <c r="J43" s="16">
        <v>438</v>
      </c>
      <c r="K43" s="16">
        <v>1788</v>
      </c>
      <c r="L43" s="16">
        <v>0</v>
      </c>
      <c r="M43" s="16">
        <v>19</v>
      </c>
      <c r="N43" s="18" t="s">
        <v>32</v>
      </c>
      <c r="O43" s="18" t="s">
        <v>32</v>
      </c>
      <c r="P43" s="18" t="s">
        <v>32</v>
      </c>
      <c r="Q43" s="16">
        <f>SUM(B43:M43)</f>
        <v>12050</v>
      </c>
      <c r="R43" s="16">
        <v>12050</v>
      </c>
      <c r="S43" s="16">
        <f t="shared" si="8"/>
        <v>100</v>
      </c>
    </row>
    <row r="44" spans="1:19" ht="12.75" customHeight="1" x14ac:dyDescent="0.2">
      <c r="A44" s="9" t="s">
        <v>33</v>
      </c>
      <c r="B44" s="16">
        <v>0</v>
      </c>
      <c r="C44" s="16">
        <v>0</v>
      </c>
      <c r="D44" s="16">
        <v>0</v>
      </c>
      <c r="E44" s="16">
        <v>0</v>
      </c>
      <c r="F44" s="16">
        <v>0</v>
      </c>
      <c r="G44" s="16">
        <v>0</v>
      </c>
      <c r="H44" s="16">
        <v>0</v>
      </c>
      <c r="I44" s="16">
        <v>0</v>
      </c>
      <c r="J44" s="16">
        <v>0</v>
      </c>
      <c r="K44" s="16">
        <v>0</v>
      </c>
      <c r="L44" s="16">
        <v>0</v>
      </c>
      <c r="M44" s="16">
        <v>0</v>
      </c>
      <c r="N44" s="18" t="s">
        <v>32</v>
      </c>
      <c r="O44" s="18" t="s">
        <v>32</v>
      </c>
      <c r="P44" s="18" t="s">
        <v>32</v>
      </c>
      <c r="Q44" s="16">
        <f>SUM(B44:M44)</f>
        <v>0</v>
      </c>
      <c r="R44" s="16">
        <v>0</v>
      </c>
      <c r="S44" s="18" t="s">
        <v>32</v>
      </c>
    </row>
    <row r="45" spans="1:19" ht="12.75" customHeight="1" x14ac:dyDescent="0.2">
      <c r="A45" s="9" t="s">
        <v>17</v>
      </c>
      <c r="B45" s="16">
        <v>12452</v>
      </c>
      <c r="C45" s="16">
        <v>11933</v>
      </c>
      <c r="D45" s="16">
        <v>9558</v>
      </c>
      <c r="E45" s="16">
        <v>7181</v>
      </c>
      <c r="F45" s="16">
        <v>2158</v>
      </c>
      <c r="G45" s="16">
        <v>3139</v>
      </c>
      <c r="H45" s="16">
        <v>5000</v>
      </c>
      <c r="I45" s="16">
        <v>4440</v>
      </c>
      <c r="J45" s="16">
        <v>3780</v>
      </c>
      <c r="K45" s="16">
        <v>5637</v>
      </c>
      <c r="L45" s="16">
        <v>9980</v>
      </c>
      <c r="M45" s="16">
        <v>10549</v>
      </c>
      <c r="N45" s="18" t="s">
        <v>32</v>
      </c>
      <c r="O45" s="18" t="s">
        <v>32</v>
      </c>
      <c r="P45" s="18" t="s">
        <v>32</v>
      </c>
      <c r="Q45" s="16">
        <f>SUM(B45:M45)</f>
        <v>85807</v>
      </c>
      <c r="R45" s="16">
        <v>92374</v>
      </c>
      <c r="S45" s="16">
        <f>100*Q45/R45</f>
        <v>92.890856734578989</v>
      </c>
    </row>
    <row r="46" spans="1:19" ht="12.75" customHeight="1" x14ac:dyDescent="0.2">
      <c r="B46" s="16"/>
      <c r="C46" s="16"/>
      <c r="D46" s="16"/>
      <c r="E46" s="16"/>
      <c r="F46" s="16"/>
      <c r="G46" s="16"/>
      <c r="H46" s="16"/>
      <c r="I46" s="16"/>
      <c r="J46" s="16"/>
      <c r="K46" s="16"/>
      <c r="L46" s="16"/>
      <c r="M46" s="16"/>
      <c r="N46" s="16"/>
      <c r="O46" s="16"/>
      <c r="P46" s="16"/>
      <c r="Q46" s="16"/>
      <c r="R46" s="16"/>
      <c r="S46" s="16"/>
    </row>
    <row r="47" spans="1:19" ht="12.75" customHeight="1" x14ac:dyDescent="0.2">
      <c r="A47" s="9" t="s">
        <v>12</v>
      </c>
      <c r="B47" s="16">
        <f t="shared" ref="B47:L47" si="9">SUM(B42:B45)</f>
        <v>20746</v>
      </c>
      <c r="C47" s="16">
        <f t="shared" si="9"/>
        <v>11933</v>
      </c>
      <c r="D47" s="16">
        <f t="shared" si="9"/>
        <v>11003</v>
      </c>
      <c r="E47" s="16">
        <f t="shared" si="9"/>
        <v>12301</v>
      </c>
      <c r="F47" s="16">
        <f t="shared" si="9"/>
        <v>3043</v>
      </c>
      <c r="G47" s="16">
        <f t="shared" si="9"/>
        <v>4227</v>
      </c>
      <c r="H47" s="16">
        <f t="shared" si="9"/>
        <v>5717</v>
      </c>
      <c r="I47" s="16">
        <f t="shared" si="9"/>
        <v>4990</v>
      </c>
      <c r="J47" s="16">
        <f t="shared" si="9"/>
        <v>4218</v>
      </c>
      <c r="K47" s="16">
        <f t="shared" si="9"/>
        <v>7425</v>
      </c>
      <c r="L47" s="16">
        <f t="shared" si="9"/>
        <v>9980</v>
      </c>
      <c r="M47" s="16">
        <f>SUM(M42:M45)</f>
        <v>10568</v>
      </c>
      <c r="N47" s="18" t="s">
        <v>32</v>
      </c>
      <c r="O47" s="18" t="s">
        <v>32</v>
      </c>
      <c r="P47" s="18" t="s">
        <v>32</v>
      </c>
      <c r="Q47" s="16">
        <f>SUM(B47:M47)</f>
        <v>106151</v>
      </c>
      <c r="R47" s="16">
        <f>SUM(R42:R45)</f>
        <v>112718</v>
      </c>
      <c r="S47" s="16">
        <f>100*Q47/R47</f>
        <v>94.173956244787874</v>
      </c>
    </row>
    <row r="48" spans="1:19" ht="12.75" customHeight="1" x14ac:dyDescent="0.2">
      <c r="B48" s="16"/>
      <c r="C48" s="16"/>
      <c r="D48" s="16"/>
      <c r="E48" s="18"/>
      <c r="F48" s="18"/>
      <c r="G48" s="18"/>
      <c r="H48" s="18"/>
      <c r="I48" s="18"/>
      <c r="J48" s="18"/>
      <c r="K48" s="18"/>
      <c r="L48" s="18"/>
      <c r="M48" s="18"/>
      <c r="N48" s="18"/>
      <c r="O48" s="18"/>
      <c r="P48" s="18"/>
      <c r="Q48" s="16"/>
      <c r="R48" s="18"/>
      <c r="S48" s="18"/>
    </row>
    <row r="49" spans="1:19" ht="12.75" customHeight="1" x14ac:dyDescent="0.2">
      <c r="A49" s="28" t="s">
        <v>16</v>
      </c>
      <c r="B49" s="29"/>
      <c r="C49" s="29"/>
      <c r="D49" s="29"/>
      <c r="E49" s="29"/>
      <c r="F49" s="29"/>
      <c r="G49" s="29"/>
      <c r="H49" s="29"/>
      <c r="I49" s="29"/>
      <c r="J49" s="29"/>
      <c r="K49" s="29"/>
      <c r="L49" s="29"/>
      <c r="M49" s="29"/>
      <c r="N49" s="29"/>
      <c r="O49" s="29"/>
      <c r="P49" s="29"/>
      <c r="Q49" s="29"/>
      <c r="R49" s="29"/>
      <c r="S49" s="29"/>
    </row>
    <row r="50" spans="1:19" ht="12.75" customHeight="1" x14ac:dyDescent="0.2">
      <c r="A50" s="9" t="s">
        <v>10</v>
      </c>
      <c r="B50" s="16">
        <v>8294</v>
      </c>
      <c r="C50" s="16">
        <v>0</v>
      </c>
      <c r="D50" s="16">
        <v>0</v>
      </c>
      <c r="E50" s="16">
        <v>0</v>
      </c>
      <c r="F50" s="16">
        <v>0</v>
      </c>
      <c r="G50" s="16">
        <v>0</v>
      </c>
      <c r="H50" s="16">
        <v>0</v>
      </c>
      <c r="I50" s="16">
        <v>0</v>
      </c>
      <c r="J50" s="16">
        <v>0</v>
      </c>
      <c r="K50" s="16">
        <v>0</v>
      </c>
      <c r="L50" s="16">
        <v>0</v>
      </c>
      <c r="M50" s="16">
        <v>0</v>
      </c>
      <c r="N50" s="18" t="s">
        <v>32</v>
      </c>
      <c r="O50" s="18" t="s">
        <v>32</v>
      </c>
      <c r="P50" s="18" t="s">
        <v>32</v>
      </c>
      <c r="Q50" s="16">
        <f>SUM(B50:M50)</f>
        <v>8294</v>
      </c>
      <c r="R50" s="16">
        <v>8294</v>
      </c>
      <c r="S50" s="16">
        <f>100*Q50/R50</f>
        <v>100</v>
      </c>
    </row>
    <row r="51" spans="1:19" ht="12.75" customHeight="1" x14ac:dyDescent="0.2">
      <c r="A51" s="9" t="s">
        <v>11</v>
      </c>
      <c r="B51" s="16">
        <v>5125</v>
      </c>
      <c r="C51" s="16">
        <v>1465</v>
      </c>
      <c r="D51" s="16">
        <v>1633</v>
      </c>
      <c r="E51" s="16">
        <v>1647</v>
      </c>
      <c r="F51" s="16">
        <v>591</v>
      </c>
      <c r="G51" s="16">
        <v>228</v>
      </c>
      <c r="H51" s="16">
        <v>229</v>
      </c>
      <c r="I51" s="16">
        <v>152</v>
      </c>
      <c r="J51" s="16">
        <v>346</v>
      </c>
      <c r="K51" s="16">
        <v>408</v>
      </c>
      <c r="L51" s="16">
        <v>114</v>
      </c>
      <c r="M51" s="16">
        <v>76</v>
      </c>
      <c r="N51" s="18" t="s">
        <v>32</v>
      </c>
      <c r="O51" s="18" t="s">
        <v>32</v>
      </c>
      <c r="P51" s="18" t="s">
        <v>32</v>
      </c>
      <c r="Q51" s="16">
        <f>SUM(B51:M51)</f>
        <v>12014</v>
      </c>
      <c r="R51" s="16">
        <v>12050</v>
      </c>
      <c r="S51" s="16">
        <f>100*Q51/R51</f>
        <v>99.701244813278009</v>
      </c>
    </row>
    <row r="52" spans="1:19" ht="12.75" customHeight="1" x14ac:dyDescent="0.2">
      <c r="A52" s="9" t="s">
        <v>33</v>
      </c>
      <c r="B52" s="16">
        <v>0</v>
      </c>
      <c r="C52" s="16">
        <v>0</v>
      </c>
      <c r="D52" s="16">
        <v>0</v>
      </c>
      <c r="E52" s="16">
        <v>0</v>
      </c>
      <c r="F52" s="16">
        <v>0</v>
      </c>
      <c r="G52" s="16">
        <v>0</v>
      </c>
      <c r="H52" s="16">
        <v>0</v>
      </c>
      <c r="I52" s="16">
        <v>0</v>
      </c>
      <c r="J52" s="16">
        <v>0</v>
      </c>
      <c r="K52" s="16">
        <v>0</v>
      </c>
      <c r="L52" s="16">
        <v>0</v>
      </c>
      <c r="M52" s="16">
        <v>0</v>
      </c>
      <c r="N52" s="18" t="s">
        <v>32</v>
      </c>
      <c r="O52" s="18" t="s">
        <v>32</v>
      </c>
      <c r="P52" s="18" t="s">
        <v>32</v>
      </c>
      <c r="Q52" s="16">
        <f>SUM(B52:M52)</f>
        <v>0</v>
      </c>
      <c r="R52" s="16">
        <v>0</v>
      </c>
      <c r="S52" s="18" t="s">
        <v>32</v>
      </c>
    </row>
    <row r="53" spans="1:19" ht="12.75" customHeight="1" x14ac:dyDescent="0.2">
      <c r="A53" s="9" t="s">
        <v>17</v>
      </c>
      <c r="B53" s="16">
        <v>1656</v>
      </c>
      <c r="C53" s="16">
        <v>30383</v>
      </c>
      <c r="D53" s="16">
        <v>4862</v>
      </c>
      <c r="E53" s="16">
        <v>15208</v>
      </c>
      <c r="F53" s="16">
        <v>3990</v>
      </c>
      <c r="G53" s="16">
        <v>805</v>
      </c>
      <c r="H53" s="16">
        <v>16003</v>
      </c>
      <c r="I53" s="16">
        <v>4000</v>
      </c>
      <c r="J53" s="16">
        <v>0</v>
      </c>
      <c r="K53" s="16">
        <v>18423</v>
      </c>
      <c r="L53" s="16">
        <v>1580</v>
      </c>
      <c r="M53" s="16">
        <v>0</v>
      </c>
      <c r="N53" s="18" t="s">
        <v>32</v>
      </c>
      <c r="O53" s="18" t="s">
        <v>32</v>
      </c>
      <c r="P53" s="18" t="s">
        <v>32</v>
      </c>
      <c r="Q53" s="16">
        <f>SUM(B53:M53)</f>
        <v>96910</v>
      </c>
      <c r="R53" s="16">
        <f>1656+95254</f>
        <v>96910</v>
      </c>
      <c r="S53" s="16">
        <f>100*Q53/R53</f>
        <v>100</v>
      </c>
    </row>
    <row r="54" spans="1:19" ht="12.75" customHeight="1" x14ac:dyDescent="0.2">
      <c r="B54" s="16"/>
      <c r="C54" s="16"/>
      <c r="D54" s="16"/>
      <c r="E54" s="16"/>
      <c r="F54" s="16"/>
      <c r="G54" s="16"/>
      <c r="H54" s="16"/>
      <c r="I54" s="16"/>
      <c r="J54" s="16"/>
      <c r="K54" s="16"/>
      <c r="L54" s="16"/>
      <c r="M54" s="16"/>
      <c r="N54" s="16"/>
      <c r="O54" s="16"/>
      <c r="P54" s="16"/>
      <c r="Q54" s="16"/>
      <c r="R54" s="16"/>
      <c r="S54" s="16"/>
    </row>
    <row r="55" spans="1:19" ht="12.75" customHeight="1" x14ac:dyDescent="0.2">
      <c r="A55" s="9" t="s">
        <v>12</v>
      </c>
      <c r="B55" s="16">
        <f t="shared" ref="B55:M55" si="10">SUM(B50:B53)</f>
        <v>15075</v>
      </c>
      <c r="C55" s="16">
        <f t="shared" si="10"/>
        <v>31848</v>
      </c>
      <c r="D55" s="16">
        <f t="shared" si="10"/>
        <v>6495</v>
      </c>
      <c r="E55" s="16">
        <f t="shared" si="10"/>
        <v>16855</v>
      </c>
      <c r="F55" s="16">
        <f t="shared" si="10"/>
        <v>4581</v>
      </c>
      <c r="G55" s="16">
        <f t="shared" si="10"/>
        <v>1033</v>
      </c>
      <c r="H55" s="16">
        <f t="shared" si="10"/>
        <v>16232</v>
      </c>
      <c r="I55" s="16">
        <f t="shared" si="10"/>
        <v>4152</v>
      </c>
      <c r="J55" s="16">
        <f t="shared" si="10"/>
        <v>346</v>
      </c>
      <c r="K55" s="16">
        <f t="shared" si="10"/>
        <v>18831</v>
      </c>
      <c r="L55" s="16">
        <f t="shared" si="10"/>
        <v>1694</v>
      </c>
      <c r="M55" s="16">
        <f t="shared" si="10"/>
        <v>76</v>
      </c>
      <c r="N55" s="18" t="s">
        <v>32</v>
      </c>
      <c r="O55" s="18" t="s">
        <v>32</v>
      </c>
      <c r="P55" s="18" t="s">
        <v>32</v>
      </c>
      <c r="Q55" s="16">
        <f>SUM(B55:M55)</f>
        <v>117218</v>
      </c>
      <c r="R55" s="16">
        <f>SUM(R50:R53)</f>
        <v>117254</v>
      </c>
      <c r="S55" s="16">
        <f>100*Q55/R55</f>
        <v>99.969297422689209</v>
      </c>
    </row>
    <row r="56" spans="1:19" ht="12.75" customHeight="1" x14ac:dyDescent="0.2">
      <c r="B56" s="16"/>
      <c r="C56" s="16"/>
      <c r="D56" s="16"/>
      <c r="E56" s="16"/>
      <c r="F56" s="16"/>
      <c r="G56" s="16"/>
      <c r="H56" s="16"/>
      <c r="I56" s="16"/>
      <c r="J56" s="16"/>
      <c r="K56" s="16"/>
      <c r="L56" s="16"/>
      <c r="M56" s="16"/>
      <c r="N56" s="16"/>
      <c r="O56" s="16"/>
      <c r="P56" s="16"/>
      <c r="Q56" s="16"/>
      <c r="R56" s="16"/>
      <c r="S56" s="16"/>
    </row>
    <row r="57" spans="1:19" ht="12.75" customHeight="1" x14ac:dyDescent="0.2">
      <c r="A57" s="28" t="s">
        <v>18</v>
      </c>
      <c r="B57" s="29"/>
      <c r="C57" s="29"/>
      <c r="D57" s="29"/>
      <c r="E57" s="29"/>
      <c r="F57" s="29"/>
      <c r="G57" s="29"/>
      <c r="H57" s="29"/>
      <c r="I57" s="29"/>
      <c r="J57" s="29"/>
      <c r="K57" s="29"/>
      <c r="L57" s="29"/>
      <c r="M57" s="29"/>
      <c r="N57" s="29"/>
      <c r="O57" s="29"/>
      <c r="P57" s="29"/>
      <c r="Q57" s="29"/>
      <c r="R57" s="29"/>
      <c r="S57" s="29"/>
    </row>
    <row r="58" spans="1:19" ht="12.75" customHeight="1" x14ac:dyDescent="0.2">
      <c r="A58" s="9" t="s">
        <v>10</v>
      </c>
      <c r="B58" s="16">
        <v>8294</v>
      </c>
      <c r="C58" s="16">
        <v>0</v>
      </c>
      <c r="D58" s="16">
        <v>0</v>
      </c>
      <c r="E58" s="16">
        <v>0</v>
      </c>
      <c r="F58" s="16">
        <v>0</v>
      </c>
      <c r="G58" s="16">
        <v>0</v>
      </c>
      <c r="H58" s="16">
        <v>0</v>
      </c>
      <c r="I58" s="16">
        <v>0</v>
      </c>
      <c r="J58" s="16">
        <v>0</v>
      </c>
      <c r="K58" s="16">
        <v>0</v>
      </c>
      <c r="L58" s="16">
        <v>0</v>
      </c>
      <c r="M58" s="16">
        <v>0</v>
      </c>
      <c r="N58" s="18" t="s">
        <v>32</v>
      </c>
      <c r="O58" s="18" t="s">
        <v>32</v>
      </c>
      <c r="P58" s="18" t="s">
        <v>32</v>
      </c>
      <c r="Q58" s="16">
        <f>SUM(B58:M58)</f>
        <v>8294</v>
      </c>
      <c r="R58" s="16">
        <v>8294</v>
      </c>
      <c r="S58" s="16">
        <f>100*Q58/R58</f>
        <v>100</v>
      </c>
    </row>
    <row r="59" spans="1:19" ht="12.75" customHeight="1" x14ac:dyDescent="0.2">
      <c r="A59" s="9" t="s">
        <v>11</v>
      </c>
      <c r="B59" s="16">
        <v>19</v>
      </c>
      <c r="C59" s="16">
        <v>76</v>
      </c>
      <c r="D59" s="16">
        <v>941</v>
      </c>
      <c r="E59" s="16">
        <v>1360</v>
      </c>
      <c r="F59" s="16">
        <v>403</v>
      </c>
      <c r="G59" s="16">
        <v>1259</v>
      </c>
      <c r="H59" s="16">
        <v>1022</v>
      </c>
      <c r="I59" s="16">
        <v>1334</v>
      </c>
      <c r="J59" s="16">
        <v>2101</v>
      </c>
      <c r="K59" s="16">
        <v>1305</v>
      </c>
      <c r="L59" s="16">
        <v>1220</v>
      </c>
      <c r="M59" s="16">
        <v>1010</v>
      </c>
      <c r="N59" s="18" t="s">
        <v>32</v>
      </c>
      <c r="O59" s="18" t="s">
        <v>32</v>
      </c>
      <c r="P59" s="18" t="s">
        <v>32</v>
      </c>
      <c r="Q59" s="16">
        <f>SUM(B59:M59)</f>
        <v>12050</v>
      </c>
      <c r="R59" s="16">
        <v>12050</v>
      </c>
      <c r="S59" s="16">
        <f>100*Q59/R59</f>
        <v>100</v>
      </c>
    </row>
    <row r="60" spans="1:19" ht="12.75" customHeight="1" x14ac:dyDescent="0.2">
      <c r="A60" s="9" t="s">
        <v>33</v>
      </c>
      <c r="B60" s="16">
        <v>0</v>
      </c>
      <c r="C60" s="16">
        <v>0</v>
      </c>
      <c r="D60" s="16">
        <v>0</v>
      </c>
      <c r="E60" s="16">
        <v>0</v>
      </c>
      <c r="F60" s="16">
        <v>0</v>
      </c>
      <c r="G60" s="16">
        <v>0</v>
      </c>
      <c r="H60" s="16">
        <v>0</v>
      </c>
      <c r="I60" s="16">
        <v>0</v>
      </c>
      <c r="J60" s="16">
        <v>0</v>
      </c>
      <c r="K60" s="16">
        <v>0</v>
      </c>
      <c r="L60" s="16">
        <v>0</v>
      </c>
      <c r="M60" s="16">
        <v>0</v>
      </c>
      <c r="N60" s="18" t="s">
        <v>32</v>
      </c>
      <c r="O60" s="18" t="s">
        <v>32</v>
      </c>
      <c r="P60" s="18" t="s">
        <v>32</v>
      </c>
      <c r="Q60" s="16">
        <f>SUM(B60:M60)</f>
        <v>0</v>
      </c>
      <c r="R60" s="16">
        <v>0</v>
      </c>
      <c r="S60" s="18" t="s">
        <v>32</v>
      </c>
    </row>
    <row r="61" spans="1:19" ht="12.75" customHeight="1" x14ac:dyDescent="0.2">
      <c r="A61" s="9" t="s">
        <v>17</v>
      </c>
      <c r="B61" s="16">
        <f>1656+31722</f>
        <v>33378</v>
      </c>
      <c r="C61" s="16">
        <v>5278</v>
      </c>
      <c r="D61" s="16">
        <v>0</v>
      </c>
      <c r="E61" s="16">
        <v>16639</v>
      </c>
      <c r="F61" s="16">
        <v>4361</v>
      </c>
      <c r="G61" s="16">
        <v>0</v>
      </c>
      <c r="H61" s="16">
        <v>20894</v>
      </c>
      <c r="I61" s="16">
        <v>106</v>
      </c>
      <c r="J61" s="16">
        <v>0</v>
      </c>
      <c r="K61" s="16">
        <v>21000</v>
      </c>
      <c r="L61" s="16">
        <v>0</v>
      </c>
      <c r="M61" s="16">
        <v>0</v>
      </c>
      <c r="N61" s="18" t="s">
        <v>32</v>
      </c>
      <c r="O61" s="18" t="s">
        <v>32</v>
      </c>
      <c r="P61" s="18" t="s">
        <v>32</v>
      </c>
      <c r="Q61" s="16">
        <f>SUM(B61:M61)</f>
        <v>101656</v>
      </c>
      <c r="R61" s="16">
        <f>1656+100000</f>
        <v>101656</v>
      </c>
      <c r="S61" s="16">
        <f>100*Q61/R61</f>
        <v>100</v>
      </c>
    </row>
    <row r="62" spans="1:19" ht="12.75" customHeight="1" x14ac:dyDescent="0.2">
      <c r="B62" s="16"/>
      <c r="C62" s="16"/>
      <c r="D62" s="16"/>
      <c r="E62" s="16"/>
      <c r="F62" s="16"/>
      <c r="G62" s="16"/>
      <c r="H62" s="16"/>
      <c r="I62" s="16"/>
      <c r="J62" s="16"/>
      <c r="K62" s="16"/>
      <c r="L62" s="16"/>
      <c r="M62" s="16"/>
      <c r="N62" s="16"/>
      <c r="O62" s="16"/>
      <c r="P62" s="16"/>
      <c r="Q62" s="16"/>
      <c r="R62" s="16"/>
      <c r="S62" s="16"/>
    </row>
    <row r="63" spans="1:19" ht="12.75" customHeight="1" x14ac:dyDescent="0.2">
      <c r="A63" s="9" t="s">
        <v>12</v>
      </c>
      <c r="B63" s="16">
        <f t="shared" ref="B63:M63" si="11">SUM(B58:B61)</f>
        <v>41691</v>
      </c>
      <c r="C63" s="16">
        <f t="shared" si="11"/>
        <v>5354</v>
      </c>
      <c r="D63" s="16">
        <f t="shared" si="11"/>
        <v>941</v>
      </c>
      <c r="E63" s="16">
        <f t="shared" si="11"/>
        <v>17999</v>
      </c>
      <c r="F63" s="16">
        <f t="shared" si="11"/>
        <v>4764</v>
      </c>
      <c r="G63" s="16">
        <f t="shared" si="11"/>
        <v>1259</v>
      </c>
      <c r="H63" s="16">
        <f t="shared" si="11"/>
        <v>21916</v>
      </c>
      <c r="I63" s="16">
        <f t="shared" si="11"/>
        <v>1440</v>
      </c>
      <c r="J63" s="16">
        <f t="shared" si="11"/>
        <v>2101</v>
      </c>
      <c r="K63" s="16">
        <f t="shared" si="11"/>
        <v>22305</v>
      </c>
      <c r="L63" s="16">
        <f t="shared" si="11"/>
        <v>1220</v>
      </c>
      <c r="M63" s="16">
        <f t="shared" si="11"/>
        <v>1010</v>
      </c>
      <c r="N63" s="18" t="s">
        <v>32</v>
      </c>
      <c r="O63" s="18" t="s">
        <v>32</v>
      </c>
      <c r="P63" s="18" t="s">
        <v>32</v>
      </c>
      <c r="Q63" s="16">
        <f>SUM(B63:M63)</f>
        <v>122000</v>
      </c>
      <c r="R63" s="16">
        <f>SUM(R58:R61)</f>
        <v>122000</v>
      </c>
      <c r="S63" s="16">
        <f>100*Q63/R63</f>
        <v>100</v>
      </c>
    </row>
    <row r="64" spans="1:19" ht="12.75" customHeight="1" x14ac:dyDescent="0.2">
      <c r="B64" s="16"/>
      <c r="C64" s="16"/>
      <c r="D64" s="16"/>
      <c r="E64" s="16"/>
      <c r="F64" s="16"/>
      <c r="G64" s="16"/>
      <c r="H64" s="16"/>
      <c r="I64" s="16"/>
      <c r="J64" s="16"/>
      <c r="K64" s="16"/>
      <c r="L64" s="16"/>
      <c r="M64" s="16"/>
      <c r="N64" s="16"/>
      <c r="O64" s="16"/>
      <c r="P64" s="16"/>
      <c r="Q64" s="16"/>
      <c r="R64" s="16"/>
      <c r="S64" s="16"/>
    </row>
    <row r="65" spans="1:19" ht="12.75" customHeight="1" x14ac:dyDescent="0.2">
      <c r="A65" s="28" t="s">
        <v>19</v>
      </c>
      <c r="B65" s="29"/>
      <c r="C65" s="29"/>
      <c r="D65" s="29"/>
      <c r="E65" s="29"/>
      <c r="F65" s="29"/>
      <c r="G65" s="29"/>
      <c r="H65" s="29"/>
      <c r="I65" s="29"/>
      <c r="J65" s="29"/>
      <c r="K65" s="29"/>
      <c r="L65" s="29"/>
      <c r="M65" s="29"/>
      <c r="N65" s="29"/>
      <c r="O65" s="29"/>
      <c r="P65" s="29"/>
      <c r="Q65" s="29"/>
      <c r="R65" s="29"/>
      <c r="S65" s="29"/>
    </row>
    <row r="66" spans="1:19" ht="12.75" customHeight="1" x14ac:dyDescent="0.2">
      <c r="A66" s="9" t="s">
        <v>10</v>
      </c>
      <c r="B66" s="16">
        <v>7090</v>
      </c>
      <c r="C66" s="16">
        <v>0</v>
      </c>
      <c r="D66" s="16">
        <v>0</v>
      </c>
      <c r="E66" s="16">
        <v>0</v>
      </c>
      <c r="F66" s="16">
        <v>0</v>
      </c>
      <c r="G66" s="16">
        <v>0</v>
      </c>
      <c r="H66" s="16">
        <v>0</v>
      </c>
      <c r="I66" s="16">
        <v>0</v>
      </c>
      <c r="J66" s="16">
        <v>0</v>
      </c>
      <c r="K66" s="16">
        <v>0</v>
      </c>
      <c r="L66" s="16">
        <v>0</v>
      </c>
      <c r="M66" s="16">
        <v>0</v>
      </c>
      <c r="N66" s="18" t="s">
        <v>32</v>
      </c>
      <c r="O66" s="18" t="s">
        <v>32</v>
      </c>
      <c r="P66" s="18" t="s">
        <v>32</v>
      </c>
      <c r="Q66" s="16">
        <f>SUM(B66:M66)</f>
        <v>7090</v>
      </c>
      <c r="R66" s="16">
        <v>7090</v>
      </c>
      <c r="S66" s="16">
        <f>100*Q66/R66</f>
        <v>100</v>
      </c>
    </row>
    <row r="67" spans="1:19" ht="12.75" customHeight="1" x14ac:dyDescent="0.2">
      <c r="A67" s="9" t="s">
        <v>11</v>
      </c>
      <c r="B67" s="16">
        <v>0</v>
      </c>
      <c r="C67" s="16">
        <v>748</v>
      </c>
      <c r="D67" s="16">
        <v>504</v>
      </c>
      <c r="E67" s="16">
        <v>1018</v>
      </c>
      <c r="F67" s="16">
        <v>1138</v>
      </c>
      <c r="G67" s="16">
        <v>286</v>
      </c>
      <c r="H67" s="16">
        <v>712</v>
      </c>
      <c r="I67" s="16">
        <v>817</v>
      </c>
      <c r="J67" s="16">
        <v>402</v>
      </c>
      <c r="K67" s="16">
        <v>416</v>
      </c>
      <c r="L67" s="16">
        <v>1099</v>
      </c>
      <c r="M67" s="16">
        <v>3013.3029999999999</v>
      </c>
      <c r="N67" s="18" t="s">
        <v>32</v>
      </c>
      <c r="O67" s="18" t="s">
        <v>32</v>
      </c>
      <c r="P67" s="18" t="s">
        <v>32</v>
      </c>
      <c r="Q67" s="16">
        <f>SUM(B67:M67)</f>
        <v>10153.303</v>
      </c>
      <c r="R67" s="16">
        <v>10300</v>
      </c>
      <c r="S67" s="16">
        <f>100*Q67/R67</f>
        <v>98.575757281553408</v>
      </c>
    </row>
    <row r="68" spans="1:19" ht="12.75" customHeight="1" x14ac:dyDescent="0.2">
      <c r="A68" s="9" t="s">
        <v>33</v>
      </c>
      <c r="B68" s="16">
        <v>0</v>
      </c>
      <c r="C68" s="16">
        <v>0</v>
      </c>
      <c r="D68" s="16">
        <v>0</v>
      </c>
      <c r="E68" s="16">
        <v>0</v>
      </c>
      <c r="F68" s="16">
        <v>0</v>
      </c>
      <c r="G68" s="16">
        <v>0</v>
      </c>
      <c r="H68" s="16">
        <v>0</v>
      </c>
      <c r="I68" s="16">
        <v>0</v>
      </c>
      <c r="J68" s="16">
        <v>0</v>
      </c>
      <c r="K68" s="16">
        <v>0</v>
      </c>
      <c r="L68" s="16">
        <v>0</v>
      </c>
      <c r="M68" s="16">
        <v>0</v>
      </c>
      <c r="N68" s="18" t="s">
        <v>32</v>
      </c>
      <c r="O68" s="18" t="s">
        <v>32</v>
      </c>
      <c r="P68" s="18" t="s">
        <v>32</v>
      </c>
      <c r="Q68" s="16">
        <f>SUM(B68:M68)</f>
        <v>0</v>
      </c>
      <c r="R68" s="16">
        <v>2954</v>
      </c>
      <c r="S68" s="16">
        <f>100*Q68/R68</f>
        <v>0</v>
      </c>
    </row>
    <row r="69" spans="1:19" ht="12.75" customHeight="1" x14ac:dyDescent="0.2">
      <c r="A69" s="9" t="s">
        <v>17</v>
      </c>
      <c r="B69" s="16">
        <v>40506</v>
      </c>
      <c r="C69" s="16">
        <v>0</v>
      </c>
      <c r="D69" s="16">
        <v>0</v>
      </c>
      <c r="E69" s="16">
        <v>22050</v>
      </c>
      <c r="F69" s="16">
        <v>0</v>
      </c>
      <c r="G69" s="16">
        <v>0</v>
      </c>
      <c r="H69" s="16">
        <v>22050</v>
      </c>
      <c r="I69" s="16">
        <v>0</v>
      </c>
      <c r="J69" s="16">
        <v>0</v>
      </c>
      <c r="K69" s="16">
        <v>42050</v>
      </c>
      <c r="L69" s="16">
        <v>0</v>
      </c>
      <c r="M69" s="16">
        <v>0</v>
      </c>
      <c r="N69" s="18" t="s">
        <v>32</v>
      </c>
      <c r="O69" s="18" t="s">
        <v>32</v>
      </c>
      <c r="P69" s="18" t="s">
        <v>32</v>
      </c>
      <c r="Q69" s="16">
        <f>SUM(B69:M69)</f>
        <v>126656</v>
      </c>
      <c r="R69" s="16">
        <f>1656+125000</f>
        <v>126656</v>
      </c>
      <c r="S69" s="16">
        <f>100*Q69/R69</f>
        <v>100</v>
      </c>
    </row>
    <row r="70" spans="1:19" ht="12.75" customHeight="1" x14ac:dyDescent="0.2">
      <c r="B70" s="16"/>
      <c r="C70" s="16"/>
      <c r="D70" s="16"/>
      <c r="E70" s="16"/>
      <c r="F70" s="16"/>
      <c r="G70" s="16"/>
      <c r="H70" s="16"/>
      <c r="I70" s="16"/>
      <c r="J70" s="16"/>
      <c r="K70" s="16"/>
      <c r="L70" s="16"/>
      <c r="M70" s="16"/>
      <c r="N70" s="16"/>
      <c r="O70" s="16"/>
      <c r="P70" s="16"/>
      <c r="Q70" s="16"/>
      <c r="R70" s="16"/>
      <c r="S70" s="16"/>
    </row>
    <row r="71" spans="1:19" ht="12.75" customHeight="1" x14ac:dyDescent="0.2">
      <c r="A71" s="9" t="s">
        <v>12</v>
      </c>
      <c r="B71" s="16">
        <f t="shared" ref="B71:M71" si="12">SUM(B66:B69)</f>
        <v>47596</v>
      </c>
      <c r="C71" s="16">
        <f t="shared" si="12"/>
        <v>748</v>
      </c>
      <c r="D71" s="16">
        <f t="shared" si="12"/>
        <v>504</v>
      </c>
      <c r="E71" s="16">
        <f t="shared" si="12"/>
        <v>23068</v>
      </c>
      <c r="F71" s="16">
        <f t="shared" si="12"/>
        <v>1138</v>
      </c>
      <c r="G71" s="16">
        <f t="shared" si="12"/>
        <v>286</v>
      </c>
      <c r="H71" s="16">
        <f t="shared" si="12"/>
        <v>22762</v>
      </c>
      <c r="I71" s="16">
        <f t="shared" si="12"/>
        <v>817</v>
      </c>
      <c r="J71" s="16">
        <f t="shared" si="12"/>
        <v>402</v>
      </c>
      <c r="K71" s="16">
        <f t="shared" si="12"/>
        <v>42466</v>
      </c>
      <c r="L71" s="16">
        <f t="shared" si="12"/>
        <v>1099</v>
      </c>
      <c r="M71" s="16">
        <f t="shared" si="12"/>
        <v>3013.3029999999999</v>
      </c>
      <c r="N71" s="18" t="s">
        <v>32</v>
      </c>
      <c r="O71" s="18" t="s">
        <v>32</v>
      </c>
      <c r="P71" s="18" t="s">
        <v>32</v>
      </c>
      <c r="Q71" s="16">
        <f>SUM(B71:M71)</f>
        <v>143899.30300000001</v>
      </c>
      <c r="R71" s="16">
        <f>SUM(R66:R69)</f>
        <v>147000</v>
      </c>
      <c r="S71" s="16">
        <f>100*Q71/R71</f>
        <v>97.890682312925179</v>
      </c>
    </row>
    <row r="72" spans="1:19" ht="12.75" customHeight="1" x14ac:dyDescent="0.2">
      <c r="B72" s="16"/>
      <c r="C72" s="16"/>
      <c r="D72" s="16"/>
      <c r="E72" s="16"/>
      <c r="F72" s="16"/>
      <c r="G72" s="16"/>
      <c r="H72" s="16"/>
      <c r="I72" s="16"/>
      <c r="J72" s="16"/>
      <c r="K72" s="16"/>
      <c r="L72" s="16"/>
      <c r="M72" s="16"/>
      <c r="N72" s="16"/>
      <c r="O72" s="16"/>
      <c r="P72" s="16"/>
      <c r="Q72" s="16"/>
      <c r="R72" s="16"/>
      <c r="S72" s="16"/>
    </row>
    <row r="73" spans="1:19" ht="12.75" customHeight="1" x14ac:dyDescent="0.2">
      <c r="A73" s="28" t="s">
        <v>20</v>
      </c>
      <c r="B73" s="29"/>
      <c r="C73" s="29"/>
      <c r="D73" s="29"/>
      <c r="E73" s="29"/>
      <c r="F73" s="29"/>
      <c r="G73" s="29"/>
      <c r="H73" s="29"/>
      <c r="I73" s="29"/>
      <c r="J73" s="29"/>
      <c r="K73" s="29"/>
      <c r="L73" s="29"/>
      <c r="M73" s="29"/>
      <c r="N73" s="29"/>
      <c r="O73" s="29"/>
      <c r="P73" s="29"/>
      <c r="Q73" s="29"/>
      <c r="R73" s="29"/>
      <c r="S73" s="29"/>
    </row>
    <row r="74" spans="1:19" ht="12.75" customHeight="1" x14ac:dyDescent="0.2">
      <c r="A74" s="9" t="s">
        <v>10</v>
      </c>
      <c r="B74" s="16">
        <v>7090</v>
      </c>
      <c r="C74" s="16">
        <v>0</v>
      </c>
      <c r="D74" s="16">
        <v>0</v>
      </c>
      <c r="E74" s="16">
        <v>0</v>
      </c>
      <c r="F74" s="16">
        <v>0</v>
      </c>
      <c r="G74" s="16">
        <v>0</v>
      </c>
      <c r="H74" s="16">
        <v>0</v>
      </c>
      <c r="I74" s="16">
        <v>0</v>
      </c>
      <c r="J74" s="16">
        <v>0</v>
      </c>
      <c r="K74" s="16">
        <v>0</v>
      </c>
      <c r="L74" s="16">
        <v>0</v>
      </c>
      <c r="M74" s="16">
        <v>0</v>
      </c>
      <c r="N74" s="18" t="s">
        <v>32</v>
      </c>
      <c r="O74" s="18" t="s">
        <v>32</v>
      </c>
      <c r="P74" s="18" t="s">
        <v>32</v>
      </c>
      <c r="Q74" s="16">
        <f>SUM(B74:M74)</f>
        <v>7090</v>
      </c>
      <c r="R74" s="16">
        <v>7090</v>
      </c>
      <c r="S74" s="16">
        <f>100*Q74/R74</f>
        <v>100</v>
      </c>
    </row>
    <row r="75" spans="1:19" ht="12.75" customHeight="1" x14ac:dyDescent="0.2">
      <c r="A75" s="9" t="s">
        <v>11</v>
      </c>
      <c r="B75" s="16">
        <v>4769</v>
      </c>
      <c r="C75" s="16">
        <v>0</v>
      </c>
      <c r="D75" s="16">
        <v>432</v>
      </c>
      <c r="E75" s="16">
        <v>1378</v>
      </c>
      <c r="F75" s="16">
        <v>860</v>
      </c>
      <c r="G75" s="16">
        <v>235</v>
      </c>
      <c r="H75" s="16">
        <v>126</v>
      </c>
      <c r="I75" s="16">
        <v>238</v>
      </c>
      <c r="J75" s="16">
        <v>677</v>
      </c>
      <c r="K75" s="16">
        <v>707</v>
      </c>
      <c r="L75" s="16">
        <v>0</v>
      </c>
      <c r="M75" s="16">
        <v>0</v>
      </c>
      <c r="N75" s="18" t="s">
        <v>32</v>
      </c>
      <c r="O75" s="18" t="s">
        <v>32</v>
      </c>
      <c r="P75" s="18" t="s">
        <v>32</v>
      </c>
      <c r="Q75" s="16">
        <f>SUM(B75:M75)</f>
        <v>9422</v>
      </c>
      <c r="R75" s="16">
        <v>10300</v>
      </c>
      <c r="S75" s="16">
        <f>100*Q75/R75</f>
        <v>91.475728155339809</v>
      </c>
    </row>
    <row r="76" spans="1:19" ht="12.75" customHeight="1" x14ac:dyDescent="0.2">
      <c r="A76" s="9" t="s">
        <v>33</v>
      </c>
      <c r="B76" s="16">
        <v>0</v>
      </c>
      <c r="C76" s="16">
        <v>0</v>
      </c>
      <c r="D76" s="16">
        <v>0</v>
      </c>
      <c r="E76" s="16">
        <v>0</v>
      </c>
      <c r="F76" s="16">
        <v>0</v>
      </c>
      <c r="G76" s="16">
        <v>0</v>
      </c>
      <c r="H76" s="16">
        <v>0</v>
      </c>
      <c r="I76" s="16">
        <v>0</v>
      </c>
      <c r="J76" s="16">
        <v>0</v>
      </c>
      <c r="K76" s="16">
        <v>0</v>
      </c>
      <c r="L76" s="16">
        <v>0</v>
      </c>
      <c r="M76" s="16">
        <v>0</v>
      </c>
      <c r="N76" s="18" t="s">
        <v>32</v>
      </c>
      <c r="O76" s="18" t="s">
        <v>32</v>
      </c>
      <c r="P76" s="18" t="s">
        <v>32</v>
      </c>
      <c r="Q76" s="16">
        <f>SUM(B76:M76)</f>
        <v>0</v>
      </c>
      <c r="R76" s="16">
        <v>2954</v>
      </c>
      <c r="S76" s="16"/>
    </row>
    <row r="77" spans="1:19" ht="12.75" customHeight="1" x14ac:dyDescent="0.2">
      <c r="A77" s="9" t="s">
        <v>17</v>
      </c>
      <c r="B77" s="16">
        <v>1883</v>
      </c>
      <c r="C77" s="16">
        <v>27273</v>
      </c>
      <c r="D77" s="16">
        <v>0</v>
      </c>
      <c r="E77" s="16">
        <v>27058</v>
      </c>
      <c r="F77" s="16">
        <v>442</v>
      </c>
      <c r="G77" s="16">
        <v>0</v>
      </c>
      <c r="H77" s="16">
        <v>27500</v>
      </c>
      <c r="I77" s="16">
        <v>20000</v>
      </c>
      <c r="J77" s="16">
        <v>0</v>
      </c>
      <c r="K77" s="16">
        <v>27500</v>
      </c>
      <c r="L77" s="16">
        <v>0</v>
      </c>
      <c r="M77" s="16">
        <v>0</v>
      </c>
      <c r="N77" s="18" t="s">
        <v>32</v>
      </c>
      <c r="O77" s="18" t="s">
        <v>32</v>
      </c>
      <c r="P77" s="18" t="s">
        <v>32</v>
      </c>
      <c r="Q77" s="16">
        <f>SUM(B77:M77)</f>
        <v>131656</v>
      </c>
      <c r="R77" s="16">
        <f>1656+130000</f>
        <v>131656</v>
      </c>
      <c r="S77" s="16">
        <f>100*Q77/R77</f>
        <v>100</v>
      </c>
    </row>
    <row r="78" spans="1:19" ht="12.75" customHeight="1" x14ac:dyDescent="0.2">
      <c r="B78" s="16"/>
      <c r="C78" s="16"/>
      <c r="D78" s="16"/>
      <c r="E78" s="16"/>
      <c r="F78" s="16"/>
      <c r="G78" s="16"/>
      <c r="H78" s="16"/>
      <c r="I78" s="16"/>
      <c r="J78" s="16"/>
      <c r="K78" s="16"/>
      <c r="L78" s="16"/>
      <c r="M78" s="16"/>
      <c r="N78" s="16"/>
      <c r="O78" s="16"/>
      <c r="P78" s="16"/>
      <c r="Q78" s="16"/>
      <c r="R78" s="16"/>
      <c r="S78" s="16"/>
    </row>
    <row r="79" spans="1:19" ht="12.75" customHeight="1" x14ac:dyDescent="0.2">
      <c r="A79" s="9" t="s">
        <v>12</v>
      </c>
      <c r="B79" s="16">
        <f t="shared" ref="B79:M79" si="13">SUM(B74:B77)</f>
        <v>13742</v>
      </c>
      <c r="C79" s="16">
        <f t="shared" si="13"/>
        <v>27273</v>
      </c>
      <c r="D79" s="16">
        <f t="shared" si="13"/>
        <v>432</v>
      </c>
      <c r="E79" s="16">
        <f t="shared" si="13"/>
        <v>28436</v>
      </c>
      <c r="F79" s="16">
        <f t="shared" si="13"/>
        <v>1302</v>
      </c>
      <c r="G79" s="16">
        <f t="shared" si="13"/>
        <v>235</v>
      </c>
      <c r="H79" s="16">
        <f t="shared" si="13"/>
        <v>27626</v>
      </c>
      <c r="I79" s="16">
        <f t="shared" si="13"/>
        <v>20238</v>
      </c>
      <c r="J79" s="16">
        <f t="shared" si="13"/>
        <v>677</v>
      </c>
      <c r="K79" s="16">
        <f t="shared" si="13"/>
        <v>28207</v>
      </c>
      <c r="L79" s="16">
        <f>SUM(L74:L77)</f>
        <v>0</v>
      </c>
      <c r="M79" s="16">
        <f t="shared" si="13"/>
        <v>0</v>
      </c>
      <c r="N79" s="18" t="s">
        <v>32</v>
      </c>
      <c r="O79" s="18" t="s">
        <v>32</v>
      </c>
      <c r="P79" s="18" t="s">
        <v>32</v>
      </c>
      <c r="Q79" s="16">
        <f>SUM(B79:M79)</f>
        <v>148168</v>
      </c>
      <c r="R79" s="16">
        <f>SUM(R74:R77)</f>
        <v>152000</v>
      </c>
      <c r="S79" s="16">
        <f>100*Q79/R79</f>
        <v>97.478947368421046</v>
      </c>
    </row>
    <row r="80" spans="1:19" ht="12.75" customHeight="1" x14ac:dyDescent="0.2">
      <c r="B80" s="16"/>
      <c r="C80" s="16"/>
      <c r="D80" s="16"/>
      <c r="E80" s="16"/>
      <c r="F80" s="16"/>
      <c r="G80" s="16"/>
      <c r="H80" s="16"/>
      <c r="I80" s="16"/>
      <c r="J80" s="16"/>
      <c r="K80" s="16"/>
      <c r="L80" s="16"/>
      <c r="M80" s="16"/>
      <c r="N80" s="16"/>
      <c r="O80" s="16"/>
      <c r="P80" s="16"/>
      <c r="Q80" s="16"/>
      <c r="R80" s="16"/>
      <c r="S80" s="16"/>
    </row>
    <row r="81" spans="1:19" ht="12.75" customHeight="1" x14ac:dyDescent="0.2">
      <c r="A81" s="28" t="s">
        <v>21</v>
      </c>
      <c r="B81" s="29"/>
      <c r="C81" s="29"/>
      <c r="D81" s="29"/>
      <c r="E81" s="29"/>
      <c r="F81" s="29"/>
      <c r="G81" s="29"/>
      <c r="H81" s="29"/>
      <c r="I81" s="29"/>
      <c r="J81" s="29"/>
      <c r="K81" s="29"/>
      <c r="L81" s="29"/>
      <c r="M81" s="29"/>
      <c r="N81" s="29"/>
      <c r="O81" s="29"/>
      <c r="P81" s="29"/>
      <c r="Q81" s="29"/>
      <c r="R81" s="29"/>
      <c r="S81" s="29"/>
    </row>
    <row r="82" spans="1:19" ht="12.75" customHeight="1" x14ac:dyDescent="0.2">
      <c r="A82" s="9" t="s">
        <v>10</v>
      </c>
      <c r="B82" s="16">
        <v>7090</v>
      </c>
      <c r="C82" s="16">
        <v>0</v>
      </c>
      <c r="D82" s="16">
        <v>0</v>
      </c>
      <c r="E82" s="16">
        <v>0</v>
      </c>
      <c r="F82" s="16">
        <v>0</v>
      </c>
      <c r="G82" s="16">
        <v>0</v>
      </c>
      <c r="H82" s="16">
        <v>0</v>
      </c>
      <c r="I82" s="16">
        <v>0</v>
      </c>
      <c r="J82" s="16">
        <v>0</v>
      </c>
      <c r="K82" s="16">
        <v>0</v>
      </c>
      <c r="L82" s="16">
        <v>0</v>
      </c>
      <c r="M82" s="16">
        <v>0</v>
      </c>
      <c r="N82" s="18" t="s">
        <v>32</v>
      </c>
      <c r="O82" s="18" t="s">
        <v>32</v>
      </c>
      <c r="P82" s="18" t="s">
        <v>32</v>
      </c>
      <c r="Q82" s="16">
        <f>SUM(B82:M82)</f>
        <v>7090</v>
      </c>
      <c r="R82" s="16">
        <v>7090</v>
      </c>
      <c r="S82" s="16">
        <f>100*Q82/R82</f>
        <v>100</v>
      </c>
    </row>
    <row r="83" spans="1:19" ht="12.75" customHeight="1" x14ac:dyDescent="0.2">
      <c r="A83" s="9" t="s">
        <v>11</v>
      </c>
      <c r="B83" s="16">
        <v>0</v>
      </c>
      <c r="C83" s="16">
        <v>1354</v>
      </c>
      <c r="D83" s="16">
        <v>2925</v>
      </c>
      <c r="E83" s="16">
        <v>1046</v>
      </c>
      <c r="F83" s="16">
        <v>624</v>
      </c>
      <c r="G83" s="16">
        <v>2779</v>
      </c>
      <c r="H83" s="16">
        <v>917</v>
      </c>
      <c r="I83" s="16">
        <v>245</v>
      </c>
      <c r="J83" s="16">
        <v>410</v>
      </c>
      <c r="K83" s="16">
        <v>0</v>
      </c>
      <c r="L83" s="16">
        <v>0</v>
      </c>
      <c r="M83" s="16">
        <v>0</v>
      </c>
      <c r="N83" s="18" t="s">
        <v>32</v>
      </c>
      <c r="O83" s="18" t="s">
        <v>32</v>
      </c>
      <c r="P83" s="18" t="s">
        <v>32</v>
      </c>
      <c r="Q83" s="16">
        <f>SUM(B83:M83)</f>
        <v>10300</v>
      </c>
      <c r="R83" s="16">
        <v>10300</v>
      </c>
      <c r="S83" s="16">
        <f>100*Q83/R83</f>
        <v>100</v>
      </c>
    </row>
    <row r="84" spans="1:19" ht="12.75" customHeight="1" x14ac:dyDescent="0.2">
      <c r="A84" s="9" t="s">
        <v>33</v>
      </c>
      <c r="B84" s="16">
        <v>0</v>
      </c>
      <c r="C84" s="16">
        <v>0</v>
      </c>
      <c r="D84" s="16">
        <v>0</v>
      </c>
      <c r="E84" s="16">
        <v>0</v>
      </c>
      <c r="F84" s="16">
        <v>0</v>
      </c>
      <c r="G84" s="16">
        <v>0</v>
      </c>
      <c r="H84" s="16">
        <v>0</v>
      </c>
      <c r="I84" s="16">
        <v>0</v>
      </c>
      <c r="J84" s="16">
        <v>0</v>
      </c>
      <c r="K84" s="16">
        <v>0</v>
      </c>
      <c r="L84" s="16">
        <v>0</v>
      </c>
      <c r="M84" s="16">
        <v>0</v>
      </c>
      <c r="N84" s="18" t="s">
        <v>32</v>
      </c>
      <c r="O84" s="18" t="s">
        <v>32</v>
      </c>
      <c r="P84" s="18" t="s">
        <v>32</v>
      </c>
      <c r="Q84" s="16">
        <f>SUM(B84:M84)</f>
        <v>0</v>
      </c>
      <c r="R84" s="16">
        <v>2954</v>
      </c>
      <c r="S84" s="16">
        <f>100*Q84/R84</f>
        <v>0</v>
      </c>
    </row>
    <row r="85" spans="1:19" ht="12.75" customHeight="1" x14ac:dyDescent="0.2">
      <c r="A85" s="9" t="s">
        <v>17</v>
      </c>
      <c r="B85" s="16">
        <v>1641</v>
      </c>
      <c r="C85" s="16">
        <v>40000</v>
      </c>
      <c r="D85" s="16">
        <v>0</v>
      </c>
      <c r="E85" s="16">
        <v>40000</v>
      </c>
      <c r="F85" s="16">
        <v>0</v>
      </c>
      <c r="G85" s="16">
        <v>40000</v>
      </c>
      <c r="H85" s="16">
        <v>30000</v>
      </c>
      <c r="I85" s="16">
        <v>0</v>
      </c>
      <c r="J85" s="16">
        <v>0</v>
      </c>
      <c r="K85" s="16">
        <v>30000</v>
      </c>
      <c r="L85" s="16">
        <v>0</v>
      </c>
      <c r="M85" s="16">
        <v>0</v>
      </c>
      <c r="N85" s="18" t="s">
        <v>32</v>
      </c>
      <c r="O85" s="18" t="s">
        <v>32</v>
      </c>
      <c r="P85" s="18" t="s">
        <v>32</v>
      </c>
      <c r="Q85" s="16">
        <f>SUM(B85:M85)</f>
        <v>181641</v>
      </c>
      <c r="R85" s="16">
        <v>181656</v>
      </c>
      <c r="S85" s="16">
        <f>100*Q85/R85</f>
        <v>99.991742634429912</v>
      </c>
    </row>
    <row r="86" spans="1:19" ht="12.75" customHeight="1" x14ac:dyDescent="0.2">
      <c r="B86" s="16"/>
      <c r="C86" s="16"/>
      <c r="D86" s="16"/>
      <c r="E86" s="16"/>
      <c r="F86" s="16"/>
      <c r="G86" s="16"/>
      <c r="H86" s="16"/>
      <c r="I86" s="16"/>
      <c r="J86" s="16"/>
      <c r="K86" s="16"/>
      <c r="L86" s="16"/>
      <c r="M86" s="16"/>
      <c r="N86" s="16"/>
      <c r="O86" s="16"/>
      <c r="P86" s="16"/>
      <c r="Q86" s="16"/>
      <c r="R86" s="16"/>
      <c r="S86" s="16"/>
    </row>
    <row r="87" spans="1:19" ht="12.75" customHeight="1" x14ac:dyDescent="0.2">
      <c r="A87" s="9" t="s">
        <v>12</v>
      </c>
      <c r="B87" s="16">
        <f t="shared" ref="B87:M87" si="14">SUM(B82:B85)</f>
        <v>8731</v>
      </c>
      <c r="C87" s="16">
        <f t="shared" si="14"/>
        <v>41354</v>
      </c>
      <c r="D87" s="16">
        <f t="shared" si="14"/>
        <v>2925</v>
      </c>
      <c r="E87" s="16">
        <f t="shared" si="14"/>
        <v>41046</v>
      </c>
      <c r="F87" s="16">
        <f t="shared" si="14"/>
        <v>624</v>
      </c>
      <c r="G87" s="16">
        <f t="shared" si="14"/>
        <v>42779</v>
      </c>
      <c r="H87" s="16">
        <f t="shared" si="14"/>
        <v>30917</v>
      </c>
      <c r="I87" s="16">
        <f t="shared" si="14"/>
        <v>245</v>
      </c>
      <c r="J87" s="16">
        <f t="shared" si="14"/>
        <v>410</v>
      </c>
      <c r="K87" s="16">
        <f t="shared" si="14"/>
        <v>30000</v>
      </c>
      <c r="L87" s="16">
        <f t="shared" si="14"/>
        <v>0</v>
      </c>
      <c r="M87" s="16">
        <f t="shared" si="14"/>
        <v>0</v>
      </c>
      <c r="N87" s="18" t="s">
        <v>32</v>
      </c>
      <c r="O87" s="18" t="s">
        <v>32</v>
      </c>
      <c r="P87" s="18" t="s">
        <v>32</v>
      </c>
      <c r="Q87" s="16">
        <f>SUM(B87:M87)</f>
        <v>199031</v>
      </c>
      <c r="R87" s="16">
        <f>SUM(R82:R85)</f>
        <v>202000</v>
      </c>
      <c r="S87" s="16">
        <f>100*Q87/R87</f>
        <v>98.530198019801986</v>
      </c>
    </row>
    <row r="88" spans="1:19" ht="12.75" customHeight="1" x14ac:dyDescent="0.2">
      <c r="B88" s="16"/>
      <c r="C88" s="16"/>
      <c r="D88" s="16"/>
      <c r="E88" s="16"/>
      <c r="F88" s="16"/>
      <c r="G88" s="16"/>
      <c r="H88" s="16"/>
      <c r="I88" s="16"/>
      <c r="J88" s="16"/>
      <c r="K88" s="16"/>
      <c r="L88" s="16"/>
      <c r="M88" s="16"/>
      <c r="N88" s="16"/>
      <c r="O88" s="16"/>
      <c r="P88" s="16"/>
      <c r="Q88" s="16"/>
      <c r="R88" s="16"/>
      <c r="S88" s="16"/>
    </row>
    <row r="89" spans="1:19" ht="12.75" customHeight="1" x14ac:dyDescent="0.2">
      <c r="A89" s="28" t="s">
        <v>22</v>
      </c>
      <c r="B89" s="29"/>
      <c r="C89" s="29"/>
      <c r="D89" s="29"/>
      <c r="E89" s="29"/>
      <c r="F89" s="29"/>
      <c r="G89" s="29"/>
      <c r="H89" s="29"/>
      <c r="I89" s="29"/>
      <c r="J89" s="29"/>
      <c r="K89" s="29"/>
      <c r="L89" s="29"/>
      <c r="M89" s="29"/>
      <c r="N89" s="29"/>
      <c r="O89" s="29"/>
      <c r="P89" s="29"/>
      <c r="Q89" s="29"/>
      <c r="R89" s="29"/>
      <c r="S89" s="29"/>
    </row>
    <row r="90" spans="1:19" ht="12.75" customHeight="1" x14ac:dyDescent="0.2">
      <c r="A90" s="9" t="s">
        <v>10</v>
      </c>
      <c r="B90" s="16">
        <v>7090</v>
      </c>
      <c r="C90" s="16">
        <v>0</v>
      </c>
      <c r="D90" s="16">
        <v>0</v>
      </c>
      <c r="E90" s="16">
        <v>0</v>
      </c>
      <c r="F90" s="16">
        <v>0</v>
      </c>
      <c r="G90" s="16">
        <v>0</v>
      </c>
      <c r="H90" s="16">
        <v>0</v>
      </c>
      <c r="I90" s="16">
        <v>0</v>
      </c>
      <c r="J90" s="16">
        <v>0</v>
      </c>
      <c r="K90" s="16">
        <v>0</v>
      </c>
      <c r="L90" s="16">
        <v>0</v>
      </c>
      <c r="M90" s="16">
        <v>0</v>
      </c>
      <c r="N90" s="18" t="s">
        <v>32</v>
      </c>
      <c r="O90" s="18" t="s">
        <v>32</v>
      </c>
      <c r="P90" s="18" t="s">
        <v>32</v>
      </c>
      <c r="Q90" s="16">
        <f>SUM(B90:M90)</f>
        <v>7090</v>
      </c>
      <c r="R90" s="16">
        <v>7090</v>
      </c>
      <c r="S90" s="16">
        <f>100*Q90/R90</f>
        <v>100</v>
      </c>
    </row>
    <row r="91" spans="1:19" ht="12.75" customHeight="1" x14ac:dyDescent="0.2">
      <c r="A91" s="9" t="s">
        <v>11</v>
      </c>
      <c r="B91" s="16">
        <v>411</v>
      </c>
      <c r="C91" s="16">
        <v>1232</v>
      </c>
      <c r="D91" s="16">
        <v>1885</v>
      </c>
      <c r="E91" s="16">
        <v>1286</v>
      </c>
      <c r="F91" s="16">
        <v>1942</v>
      </c>
      <c r="G91" s="16">
        <v>1847</v>
      </c>
      <c r="H91" s="16">
        <v>545</v>
      </c>
      <c r="I91" s="16">
        <v>468</v>
      </c>
      <c r="J91" s="16">
        <v>514</v>
      </c>
      <c r="K91" s="16">
        <v>0</v>
      </c>
      <c r="L91" s="16">
        <v>109</v>
      </c>
      <c r="M91" s="16">
        <v>39</v>
      </c>
      <c r="N91" s="18" t="s">
        <v>32</v>
      </c>
      <c r="O91" s="18" t="s">
        <v>32</v>
      </c>
      <c r="P91" s="18" t="s">
        <v>32</v>
      </c>
      <c r="Q91" s="16">
        <f>SUM(B91:M91)</f>
        <v>10278</v>
      </c>
      <c r="R91" s="16">
        <v>10300</v>
      </c>
      <c r="S91" s="16">
        <f>100*Q91/R91</f>
        <v>99.786407766990294</v>
      </c>
    </row>
    <row r="92" spans="1:19" ht="12.75" customHeight="1" x14ac:dyDescent="0.2">
      <c r="A92" s="9" t="s">
        <v>33</v>
      </c>
      <c r="B92" s="16">
        <v>0</v>
      </c>
      <c r="C92" s="16">
        <v>0</v>
      </c>
      <c r="D92" s="16">
        <v>0</v>
      </c>
      <c r="E92" s="16">
        <v>0</v>
      </c>
      <c r="F92" s="16">
        <v>0</v>
      </c>
      <c r="G92" s="16">
        <v>0</v>
      </c>
      <c r="H92" s="16">
        <v>0</v>
      </c>
      <c r="I92" s="16">
        <v>0</v>
      </c>
      <c r="J92" s="16">
        <v>0</v>
      </c>
      <c r="K92" s="16">
        <v>0</v>
      </c>
      <c r="L92" s="16">
        <v>0</v>
      </c>
      <c r="M92" s="16">
        <v>0</v>
      </c>
      <c r="N92" s="18" t="s">
        <v>32</v>
      </c>
      <c r="O92" s="18" t="s">
        <v>32</v>
      </c>
      <c r="P92" s="18" t="s">
        <v>32</v>
      </c>
      <c r="Q92" s="16">
        <f>SUM(B92:M92)</f>
        <v>0</v>
      </c>
      <c r="R92" s="16">
        <v>2954</v>
      </c>
      <c r="S92" s="16">
        <f>100*Q92/R92</f>
        <v>0</v>
      </c>
    </row>
    <row r="93" spans="1:19" ht="12.75" customHeight="1" x14ac:dyDescent="0.2">
      <c r="A93" s="9" t="s">
        <v>17</v>
      </c>
      <c r="B93" s="16">
        <v>49656</v>
      </c>
      <c r="C93" s="16">
        <v>0</v>
      </c>
      <c r="D93" s="16">
        <v>0</v>
      </c>
      <c r="E93" s="16">
        <v>47548</v>
      </c>
      <c r="F93" s="16">
        <v>0</v>
      </c>
      <c r="G93" s="16">
        <v>0</v>
      </c>
      <c r="H93" s="19">
        <v>25662</v>
      </c>
      <c r="I93" s="16">
        <v>0</v>
      </c>
      <c r="J93" s="16">
        <v>0</v>
      </c>
      <c r="K93" s="16">
        <v>32000</v>
      </c>
      <c r="L93" s="16">
        <v>0</v>
      </c>
      <c r="M93" s="16">
        <v>0</v>
      </c>
      <c r="N93" s="18" t="s">
        <v>32</v>
      </c>
      <c r="O93" s="18" t="s">
        <v>32</v>
      </c>
      <c r="P93" s="18" t="s">
        <v>32</v>
      </c>
      <c r="Q93" s="16">
        <f>SUM(B93:M93)</f>
        <v>154866</v>
      </c>
      <c r="R93" s="16">
        <v>161656</v>
      </c>
      <c r="S93" s="16">
        <f>100*Q93/R93</f>
        <v>95.799722868312955</v>
      </c>
    </row>
    <row r="94" spans="1:19" ht="12.75" customHeight="1" x14ac:dyDescent="0.2">
      <c r="B94" s="16"/>
      <c r="C94" s="16"/>
      <c r="D94" s="16"/>
      <c r="E94" s="16"/>
      <c r="F94" s="16"/>
      <c r="G94" s="16"/>
      <c r="H94" s="16"/>
      <c r="I94" s="16"/>
      <c r="J94" s="16"/>
      <c r="K94" s="16"/>
      <c r="L94" s="16"/>
      <c r="M94" s="16"/>
      <c r="N94" s="16"/>
      <c r="O94" s="16"/>
      <c r="P94" s="16"/>
      <c r="Q94" s="16"/>
      <c r="R94" s="16"/>
      <c r="S94" s="16"/>
    </row>
    <row r="95" spans="1:19" ht="12.75" customHeight="1" x14ac:dyDescent="0.2">
      <c r="A95" s="9" t="s">
        <v>12</v>
      </c>
      <c r="B95" s="16">
        <f t="shared" ref="B95:M95" si="15">SUM(B90:B93)</f>
        <v>57157</v>
      </c>
      <c r="C95" s="16">
        <f t="shared" si="15"/>
        <v>1232</v>
      </c>
      <c r="D95" s="16">
        <f t="shared" si="15"/>
        <v>1885</v>
      </c>
      <c r="E95" s="16">
        <f t="shared" si="15"/>
        <v>48834</v>
      </c>
      <c r="F95" s="16">
        <f t="shared" si="15"/>
        <v>1942</v>
      </c>
      <c r="G95" s="16">
        <f t="shared" si="15"/>
        <v>1847</v>
      </c>
      <c r="H95" s="16">
        <f t="shared" si="15"/>
        <v>26207</v>
      </c>
      <c r="I95" s="16">
        <f t="shared" si="15"/>
        <v>468</v>
      </c>
      <c r="J95" s="16">
        <f t="shared" si="15"/>
        <v>514</v>
      </c>
      <c r="K95" s="16">
        <f t="shared" si="15"/>
        <v>32000</v>
      </c>
      <c r="L95" s="16">
        <f t="shared" si="15"/>
        <v>109</v>
      </c>
      <c r="M95" s="16">
        <f t="shared" si="15"/>
        <v>39</v>
      </c>
      <c r="N95" s="18" t="s">
        <v>32</v>
      </c>
      <c r="O95" s="18" t="s">
        <v>32</v>
      </c>
      <c r="P95" s="18" t="s">
        <v>32</v>
      </c>
      <c r="Q95" s="16">
        <f>SUM(B95:M95)</f>
        <v>172234</v>
      </c>
      <c r="R95" s="16">
        <f>SUM(R90:R93)</f>
        <v>182000</v>
      </c>
      <c r="S95" s="16">
        <f>100*Q95/R95</f>
        <v>94.63406593406593</v>
      </c>
    </row>
    <row r="96" spans="1:19" ht="12.75" customHeight="1" x14ac:dyDescent="0.2">
      <c r="B96" s="16"/>
      <c r="C96" s="16"/>
      <c r="D96" s="16"/>
      <c r="E96" s="16"/>
      <c r="F96" s="16"/>
      <c r="G96" s="16"/>
      <c r="H96" s="16"/>
      <c r="I96" s="16"/>
      <c r="J96" s="16"/>
      <c r="K96" s="16"/>
      <c r="L96" s="16"/>
      <c r="M96" s="16"/>
      <c r="N96" s="16"/>
      <c r="O96" s="16"/>
      <c r="P96" s="16"/>
      <c r="Q96" s="16"/>
      <c r="R96" s="16"/>
      <c r="S96" s="16"/>
    </row>
    <row r="97" spans="1:19" ht="12.75" customHeight="1" x14ac:dyDescent="0.2">
      <c r="A97" s="28" t="s">
        <v>23</v>
      </c>
      <c r="B97" s="29"/>
      <c r="C97" s="29"/>
      <c r="D97" s="29"/>
      <c r="E97" s="29"/>
      <c r="F97" s="29"/>
      <c r="G97" s="29"/>
      <c r="H97" s="29"/>
      <c r="I97" s="29"/>
      <c r="J97" s="29"/>
      <c r="K97" s="29"/>
      <c r="L97" s="29"/>
      <c r="M97" s="29"/>
      <c r="N97" s="29"/>
      <c r="O97" s="29"/>
      <c r="P97" s="29"/>
      <c r="Q97" s="29"/>
      <c r="R97" s="29"/>
      <c r="S97" s="29"/>
    </row>
    <row r="98" spans="1:19" ht="12.75" customHeight="1" x14ac:dyDescent="0.2">
      <c r="A98" s="9" t="s">
        <v>10</v>
      </c>
      <c r="B98" s="16">
        <v>7090</v>
      </c>
      <c r="C98" s="16">
        <v>0</v>
      </c>
      <c r="D98" s="16">
        <v>0</v>
      </c>
      <c r="E98" s="16">
        <v>0</v>
      </c>
      <c r="F98" s="16">
        <v>0</v>
      </c>
      <c r="G98" s="16">
        <v>0</v>
      </c>
      <c r="H98" s="16">
        <v>0</v>
      </c>
      <c r="I98" s="16">
        <v>0</v>
      </c>
      <c r="J98" s="16">
        <v>0</v>
      </c>
      <c r="K98" s="16">
        <v>0</v>
      </c>
      <c r="L98" s="16">
        <v>0</v>
      </c>
      <c r="M98" s="16">
        <v>0</v>
      </c>
      <c r="N98" s="18" t="s">
        <v>32</v>
      </c>
      <c r="O98" s="18" t="s">
        <v>32</v>
      </c>
      <c r="P98" s="18" t="s">
        <v>32</v>
      </c>
      <c r="Q98" s="16">
        <f>SUM(B98:M98)</f>
        <v>7090</v>
      </c>
      <c r="R98" s="16">
        <v>7090</v>
      </c>
      <c r="S98" s="16">
        <f>100*Q98/R98</f>
        <v>100</v>
      </c>
    </row>
    <row r="99" spans="1:19" ht="12.75" customHeight="1" x14ac:dyDescent="0.2">
      <c r="A99" s="9" t="s">
        <v>11</v>
      </c>
      <c r="B99" s="16">
        <v>95</v>
      </c>
      <c r="C99" s="16">
        <v>1729</v>
      </c>
      <c r="D99" s="16">
        <v>1330</v>
      </c>
      <c r="E99" s="16">
        <v>1873</v>
      </c>
      <c r="F99" s="16">
        <v>2600</v>
      </c>
      <c r="G99" s="16">
        <v>387</v>
      </c>
      <c r="H99" s="16">
        <v>265</v>
      </c>
      <c r="I99" s="16">
        <v>190</v>
      </c>
      <c r="J99" s="16">
        <v>303</v>
      </c>
      <c r="K99" s="16">
        <v>469</v>
      </c>
      <c r="L99" s="16">
        <v>582</v>
      </c>
      <c r="M99" s="16">
        <v>374</v>
      </c>
      <c r="N99" s="18" t="s">
        <v>32</v>
      </c>
      <c r="O99" s="18" t="s">
        <v>32</v>
      </c>
      <c r="P99" s="18" t="s">
        <v>32</v>
      </c>
      <c r="Q99" s="16">
        <f t="shared" ref="Q99:Q101" si="16">SUM(B99:M99)</f>
        <v>10197</v>
      </c>
      <c r="R99" s="16">
        <v>10300</v>
      </c>
      <c r="S99" s="16">
        <f>100*Q99/R99</f>
        <v>99</v>
      </c>
    </row>
    <row r="100" spans="1:19" ht="12.75" customHeight="1" x14ac:dyDescent="0.2">
      <c r="A100" s="9" t="s">
        <v>33</v>
      </c>
      <c r="B100" s="16">
        <v>0</v>
      </c>
      <c r="C100" s="16">
        <v>0</v>
      </c>
      <c r="D100" s="16">
        <v>0</v>
      </c>
      <c r="E100" s="16">
        <v>0</v>
      </c>
      <c r="F100" s="16">
        <v>0</v>
      </c>
      <c r="G100" s="16">
        <v>0</v>
      </c>
      <c r="H100" s="16">
        <v>0</v>
      </c>
      <c r="I100" s="16">
        <v>0</v>
      </c>
      <c r="J100" s="16">
        <v>0</v>
      </c>
      <c r="K100" s="16">
        <v>0</v>
      </c>
      <c r="L100" s="16">
        <v>0</v>
      </c>
      <c r="M100" s="16">
        <v>0</v>
      </c>
      <c r="N100" s="18" t="s">
        <v>32</v>
      </c>
      <c r="O100" s="18" t="s">
        <v>32</v>
      </c>
      <c r="P100" s="18" t="s">
        <v>32</v>
      </c>
      <c r="Q100" s="16">
        <f t="shared" si="16"/>
        <v>0</v>
      </c>
      <c r="R100" s="16">
        <v>2954</v>
      </c>
      <c r="S100" s="16">
        <f>100*Q100/R100</f>
        <v>0</v>
      </c>
    </row>
    <row r="101" spans="1:19" ht="12.75" customHeight="1" x14ac:dyDescent="0.2">
      <c r="A101" s="9" t="s">
        <v>17</v>
      </c>
      <c r="B101" s="16">
        <v>51248</v>
      </c>
      <c r="C101" s="16">
        <v>0</v>
      </c>
      <c r="D101" s="16">
        <v>0</v>
      </c>
      <c r="E101" s="16">
        <v>49366</v>
      </c>
      <c r="F101" s="16">
        <v>0</v>
      </c>
      <c r="G101" s="16">
        <v>0</v>
      </c>
      <c r="H101" s="16">
        <v>35000</v>
      </c>
      <c r="I101" s="16">
        <v>0</v>
      </c>
      <c r="J101" s="16">
        <v>0</v>
      </c>
      <c r="K101" s="16">
        <v>35000</v>
      </c>
      <c r="L101" s="16">
        <v>0</v>
      </c>
      <c r="M101" s="16">
        <v>0</v>
      </c>
      <c r="N101" s="18" t="s">
        <v>32</v>
      </c>
      <c r="O101" s="18" t="s">
        <v>32</v>
      </c>
      <c r="P101" s="18" t="s">
        <v>32</v>
      </c>
      <c r="Q101" s="16">
        <f t="shared" si="16"/>
        <v>170614</v>
      </c>
      <c r="R101" s="16">
        <v>171656</v>
      </c>
      <c r="S101" s="16">
        <f>100*Q101/R101</f>
        <v>99.392971990492612</v>
      </c>
    </row>
    <row r="102" spans="1:19" ht="12.75" customHeight="1" x14ac:dyDescent="0.2">
      <c r="B102" s="16"/>
      <c r="C102" s="16"/>
      <c r="D102" s="16"/>
      <c r="E102" s="16"/>
      <c r="F102" s="16"/>
      <c r="G102" s="16"/>
      <c r="H102" s="16"/>
      <c r="I102" s="16"/>
      <c r="J102" s="16"/>
      <c r="K102" s="16"/>
      <c r="L102" s="16"/>
      <c r="M102" s="16"/>
      <c r="N102" s="16"/>
      <c r="O102" s="16"/>
      <c r="P102" s="16"/>
      <c r="Q102" s="16"/>
      <c r="R102" s="16"/>
      <c r="S102" s="16"/>
    </row>
    <row r="103" spans="1:19" ht="12.75" customHeight="1" x14ac:dyDescent="0.2">
      <c r="A103" s="9" t="s">
        <v>12</v>
      </c>
      <c r="B103" s="16">
        <f t="shared" ref="B103:M103" si="17">SUM(B98:B101)</f>
        <v>58433</v>
      </c>
      <c r="C103" s="16">
        <f t="shared" si="17"/>
        <v>1729</v>
      </c>
      <c r="D103" s="16">
        <f t="shared" si="17"/>
        <v>1330</v>
      </c>
      <c r="E103" s="16">
        <f t="shared" si="17"/>
        <v>51239</v>
      </c>
      <c r="F103" s="16">
        <f t="shared" si="17"/>
        <v>2600</v>
      </c>
      <c r="G103" s="16">
        <f t="shared" si="17"/>
        <v>387</v>
      </c>
      <c r="H103" s="16">
        <f t="shared" si="17"/>
        <v>35265</v>
      </c>
      <c r="I103" s="16">
        <f t="shared" si="17"/>
        <v>190</v>
      </c>
      <c r="J103" s="16">
        <f t="shared" si="17"/>
        <v>303</v>
      </c>
      <c r="K103" s="16">
        <f t="shared" si="17"/>
        <v>35469</v>
      </c>
      <c r="L103" s="16">
        <f t="shared" si="17"/>
        <v>582</v>
      </c>
      <c r="M103" s="16">
        <f t="shared" si="17"/>
        <v>374</v>
      </c>
      <c r="N103" s="18" t="s">
        <v>32</v>
      </c>
      <c r="O103" s="18" t="s">
        <v>32</v>
      </c>
      <c r="P103" s="18" t="s">
        <v>32</v>
      </c>
      <c r="Q103" s="16">
        <f>SUM(B103:M103)</f>
        <v>187901</v>
      </c>
      <c r="R103" s="16">
        <f>SUM(R98:R101)</f>
        <v>192000</v>
      </c>
      <c r="S103" s="16">
        <f>100*Q103/R103</f>
        <v>97.865104166666669</v>
      </c>
    </row>
    <row r="104" spans="1:19" ht="12.75" customHeight="1" x14ac:dyDescent="0.2">
      <c r="B104" s="16"/>
      <c r="C104" s="16"/>
      <c r="D104" s="16"/>
      <c r="E104" s="16"/>
      <c r="F104" s="16"/>
      <c r="G104" s="16"/>
      <c r="H104" s="16"/>
      <c r="I104" s="16"/>
      <c r="J104" s="16"/>
      <c r="K104" s="16"/>
      <c r="L104" s="16"/>
      <c r="M104" s="16"/>
      <c r="N104" s="16"/>
      <c r="O104" s="16"/>
      <c r="P104" s="16"/>
      <c r="Q104" s="16"/>
      <c r="R104" s="16"/>
      <c r="S104" s="16"/>
    </row>
    <row r="105" spans="1:19" ht="12.75" customHeight="1" x14ac:dyDescent="0.2">
      <c r="A105" s="28" t="s">
        <v>24</v>
      </c>
      <c r="B105" s="29"/>
      <c r="C105" s="29"/>
      <c r="D105" s="29"/>
      <c r="E105" s="29"/>
      <c r="F105" s="29"/>
      <c r="G105" s="29"/>
      <c r="H105" s="29"/>
      <c r="I105" s="29"/>
      <c r="J105" s="29"/>
      <c r="K105" s="29"/>
      <c r="L105" s="29"/>
      <c r="M105" s="29"/>
      <c r="N105" s="29"/>
      <c r="O105" s="29"/>
      <c r="P105" s="29"/>
      <c r="Q105" s="29"/>
      <c r="R105" s="29"/>
      <c r="S105" s="29"/>
    </row>
    <row r="106" spans="1:19" ht="12.75" customHeight="1" x14ac:dyDescent="0.2">
      <c r="A106" s="9" t="s">
        <v>10</v>
      </c>
      <c r="B106" s="16">
        <v>7090</v>
      </c>
      <c r="C106" s="16">
        <v>0</v>
      </c>
      <c r="D106" s="16">
        <v>0</v>
      </c>
      <c r="E106" s="16">
        <v>0</v>
      </c>
      <c r="F106" s="16">
        <v>0</v>
      </c>
      <c r="G106" s="16">
        <v>0</v>
      </c>
      <c r="H106" s="16">
        <v>115000</v>
      </c>
      <c r="I106" s="16">
        <v>27000</v>
      </c>
      <c r="J106" s="16">
        <v>34437</v>
      </c>
      <c r="K106" s="16">
        <v>0</v>
      </c>
      <c r="L106" s="16">
        <v>0</v>
      </c>
      <c r="M106" s="16">
        <v>0</v>
      </c>
      <c r="N106" s="18" t="s">
        <v>32</v>
      </c>
      <c r="O106" s="18" t="s">
        <v>32</v>
      </c>
      <c r="P106" s="18" t="s">
        <v>32</v>
      </c>
      <c r="Q106" s="16">
        <f>SUM(B106:M106)</f>
        <v>183527</v>
      </c>
      <c r="R106" s="16">
        <f>7090+176437</f>
        <v>183527</v>
      </c>
      <c r="S106" s="16">
        <f>100*Q106/R106</f>
        <v>100</v>
      </c>
    </row>
    <row r="107" spans="1:19" ht="12.75" customHeight="1" x14ac:dyDescent="0.2">
      <c r="A107" s="9" t="s">
        <v>11</v>
      </c>
      <c r="B107" s="16">
        <v>1603</v>
      </c>
      <c r="C107" s="16">
        <v>1313</v>
      </c>
      <c r="D107" s="16">
        <v>1482</v>
      </c>
      <c r="E107" s="16">
        <v>1426</v>
      </c>
      <c r="F107" s="16">
        <v>1552</v>
      </c>
      <c r="G107" s="16">
        <v>1542</v>
      </c>
      <c r="H107" s="16">
        <v>838</v>
      </c>
      <c r="I107" s="16">
        <v>95</v>
      </c>
      <c r="J107" s="16">
        <v>566</v>
      </c>
      <c r="K107" s="16">
        <v>1875</v>
      </c>
      <c r="L107" s="16">
        <v>1813</v>
      </c>
      <c r="M107" s="16">
        <v>967</v>
      </c>
      <c r="N107" s="18" t="s">
        <v>32</v>
      </c>
      <c r="O107" s="18" t="s">
        <v>32</v>
      </c>
      <c r="P107" s="18" t="s">
        <v>32</v>
      </c>
      <c r="Q107" s="16">
        <f>SUM(B107:M107)</f>
        <v>15072</v>
      </c>
      <c r="R107" s="16">
        <f>10300+5000</f>
        <v>15300</v>
      </c>
      <c r="S107" s="16">
        <f>100*Q107/R107</f>
        <v>98.509803921568633</v>
      </c>
    </row>
    <row r="108" spans="1:19" ht="12.75" customHeight="1" x14ac:dyDescent="0.2">
      <c r="A108" s="9" t="s">
        <v>33</v>
      </c>
      <c r="B108" s="16">
        <v>0</v>
      </c>
      <c r="C108" s="16">
        <v>0</v>
      </c>
      <c r="D108" s="16">
        <v>0</v>
      </c>
      <c r="E108" s="16">
        <v>0</v>
      </c>
      <c r="F108" s="16">
        <v>0</v>
      </c>
      <c r="G108" s="16">
        <v>0</v>
      </c>
      <c r="H108" s="16">
        <v>0</v>
      </c>
      <c r="I108" s="16">
        <v>0</v>
      </c>
      <c r="J108" s="16">
        <v>0</v>
      </c>
      <c r="K108" s="16">
        <v>0</v>
      </c>
      <c r="L108" s="16">
        <v>0</v>
      </c>
      <c r="M108" s="16">
        <v>0</v>
      </c>
      <c r="N108" s="18" t="s">
        <v>32</v>
      </c>
      <c r="O108" s="18" t="s">
        <v>32</v>
      </c>
      <c r="P108" s="18" t="s">
        <v>32</v>
      </c>
      <c r="Q108" s="16">
        <f t="shared" ref="Q108" si="18">SUM(B108:M108)</f>
        <v>0</v>
      </c>
      <c r="R108" s="16">
        <v>2954</v>
      </c>
      <c r="S108" s="16">
        <f>100*Q108/R108</f>
        <v>0</v>
      </c>
    </row>
    <row r="109" spans="1:19" ht="12.75" customHeight="1" x14ac:dyDescent="0.2">
      <c r="A109" s="9" t="s">
        <v>17</v>
      </c>
      <c r="B109" s="16">
        <v>51330</v>
      </c>
      <c r="C109" s="16">
        <v>0</v>
      </c>
      <c r="D109" s="16">
        <v>0</v>
      </c>
      <c r="E109" s="16">
        <v>55000</v>
      </c>
      <c r="F109" s="16">
        <v>0</v>
      </c>
      <c r="G109" s="16">
        <v>65000</v>
      </c>
      <c r="H109" s="16">
        <v>0</v>
      </c>
      <c r="I109" s="16">
        <v>0</v>
      </c>
      <c r="J109" s="16">
        <v>0</v>
      </c>
      <c r="K109" s="16">
        <v>0</v>
      </c>
      <c r="L109" s="16">
        <v>0</v>
      </c>
      <c r="M109" s="16">
        <v>0</v>
      </c>
      <c r="N109" s="18" t="s">
        <v>32</v>
      </c>
      <c r="O109" s="18" t="s">
        <v>32</v>
      </c>
      <c r="P109" s="18" t="s">
        <v>32</v>
      </c>
      <c r="Q109" s="16">
        <f>SUM(B109:M109)</f>
        <v>171330</v>
      </c>
      <c r="R109" s="16">
        <v>171656</v>
      </c>
      <c r="S109" s="16">
        <f>100*Q109/R109</f>
        <v>99.810085286852782</v>
      </c>
    </row>
    <row r="110" spans="1:19" ht="12.75" customHeight="1" x14ac:dyDescent="0.2">
      <c r="B110" s="16"/>
      <c r="C110" s="16"/>
      <c r="D110" s="16"/>
      <c r="E110" s="16"/>
      <c r="F110" s="16"/>
      <c r="G110" s="16"/>
      <c r="H110" s="16"/>
      <c r="I110" s="16"/>
      <c r="J110" s="16"/>
      <c r="K110" s="16"/>
      <c r="L110" s="16"/>
      <c r="M110" s="16"/>
      <c r="N110" s="16"/>
      <c r="O110" s="16"/>
      <c r="P110" s="16"/>
      <c r="Q110" s="16"/>
      <c r="R110" s="16"/>
      <c r="S110" s="16"/>
    </row>
    <row r="111" spans="1:19" ht="12.75" customHeight="1" x14ac:dyDescent="0.2">
      <c r="A111" s="9" t="s">
        <v>12</v>
      </c>
      <c r="B111" s="16">
        <f>SUM(B106:B109)</f>
        <v>60023</v>
      </c>
      <c r="C111" s="16">
        <f t="shared" ref="C111:L111" si="19">SUM(C106:C109)</f>
        <v>1313</v>
      </c>
      <c r="D111" s="16">
        <f t="shared" si="19"/>
        <v>1482</v>
      </c>
      <c r="E111" s="16">
        <f t="shared" si="19"/>
        <v>56426</v>
      </c>
      <c r="F111" s="16">
        <f t="shared" si="19"/>
        <v>1552</v>
      </c>
      <c r="G111" s="16">
        <f t="shared" si="19"/>
        <v>66542</v>
      </c>
      <c r="H111" s="16">
        <f t="shared" si="19"/>
        <v>115838</v>
      </c>
      <c r="I111" s="16">
        <f t="shared" si="19"/>
        <v>27095</v>
      </c>
      <c r="J111" s="16">
        <f t="shared" si="19"/>
        <v>35003</v>
      </c>
      <c r="K111" s="16">
        <f t="shared" si="19"/>
        <v>1875</v>
      </c>
      <c r="L111" s="16">
        <f t="shared" si="19"/>
        <v>1813</v>
      </c>
      <c r="M111" s="16">
        <f>SUM(M106:M109)</f>
        <v>967</v>
      </c>
      <c r="N111" s="18" t="s">
        <v>32</v>
      </c>
      <c r="O111" s="18" t="s">
        <v>32</v>
      </c>
      <c r="P111" s="18" t="s">
        <v>32</v>
      </c>
      <c r="Q111" s="16">
        <f>SUM(B111:M111)</f>
        <v>369929</v>
      </c>
      <c r="R111" s="16">
        <f>SUM(R106:R109)</f>
        <v>373437</v>
      </c>
      <c r="S111" s="16">
        <f>100*Q111/R111</f>
        <v>99.060617989111947</v>
      </c>
    </row>
    <row r="112" spans="1:19" ht="12.75" customHeight="1" x14ac:dyDescent="0.2">
      <c r="B112" s="16"/>
      <c r="C112" s="16"/>
      <c r="D112" s="16"/>
      <c r="E112" s="16"/>
      <c r="F112" s="16"/>
      <c r="G112" s="16"/>
      <c r="H112" s="16"/>
      <c r="I112" s="16"/>
      <c r="J112" s="16"/>
      <c r="K112" s="16"/>
      <c r="L112" s="16"/>
      <c r="M112" s="16"/>
      <c r="N112" s="16"/>
      <c r="O112" s="16"/>
      <c r="P112" s="16"/>
      <c r="Q112" s="16"/>
      <c r="R112" s="16"/>
      <c r="S112" s="16"/>
    </row>
    <row r="113" spans="1:19" ht="12.75" customHeight="1" x14ac:dyDescent="0.2">
      <c r="A113" s="28" t="s">
        <v>25</v>
      </c>
      <c r="B113" s="29"/>
      <c r="C113" s="29"/>
      <c r="D113" s="29"/>
      <c r="E113" s="29"/>
      <c r="F113" s="29"/>
      <c r="G113" s="29"/>
      <c r="H113" s="29"/>
      <c r="I113" s="29"/>
      <c r="J113" s="29"/>
      <c r="K113" s="29"/>
      <c r="L113" s="29"/>
      <c r="M113" s="29"/>
      <c r="N113" s="29"/>
      <c r="O113" s="29"/>
      <c r="P113" s="29"/>
      <c r="Q113" s="29"/>
      <c r="R113" s="29"/>
      <c r="S113" s="29"/>
    </row>
    <row r="114" spans="1:19" ht="12.75" customHeight="1" x14ac:dyDescent="0.2">
      <c r="A114" s="9" t="s">
        <v>10</v>
      </c>
      <c r="B114" s="16">
        <v>6824</v>
      </c>
      <c r="C114" s="16">
        <v>0</v>
      </c>
      <c r="D114" s="16">
        <v>0</v>
      </c>
      <c r="E114" s="16">
        <v>266</v>
      </c>
      <c r="F114" s="16">
        <v>0</v>
      </c>
      <c r="G114" s="16">
        <v>0</v>
      </c>
      <c r="H114" s="16">
        <v>0</v>
      </c>
      <c r="I114" s="16">
        <v>0</v>
      </c>
      <c r="J114" s="16">
        <v>0</v>
      </c>
      <c r="K114" s="16">
        <v>0</v>
      </c>
      <c r="L114" s="16">
        <v>0</v>
      </c>
      <c r="M114" s="16">
        <v>0</v>
      </c>
      <c r="N114" s="18" t="s">
        <v>32</v>
      </c>
      <c r="O114" s="18" t="s">
        <v>32</v>
      </c>
      <c r="P114" s="18" t="s">
        <v>32</v>
      </c>
      <c r="Q114" s="16">
        <f>SUM(B114:M114)</f>
        <v>7090</v>
      </c>
      <c r="R114" s="16">
        <v>7090</v>
      </c>
      <c r="S114" s="16">
        <f>100*Q114/R114</f>
        <v>100</v>
      </c>
    </row>
    <row r="115" spans="1:19" ht="12.75" customHeight="1" x14ac:dyDescent="0.2">
      <c r="A115" s="9" t="s">
        <v>11</v>
      </c>
      <c r="B115" s="16">
        <v>0</v>
      </c>
      <c r="C115" s="16">
        <v>0</v>
      </c>
      <c r="D115" s="16">
        <v>2593</v>
      </c>
      <c r="E115" s="16">
        <v>2799</v>
      </c>
      <c r="F115" s="16">
        <v>2010</v>
      </c>
      <c r="G115" s="16">
        <v>1796</v>
      </c>
      <c r="H115" s="16">
        <v>1054</v>
      </c>
      <c r="I115" s="16">
        <v>0</v>
      </c>
      <c r="J115" s="16">
        <v>0</v>
      </c>
      <c r="K115" s="16">
        <v>29</v>
      </c>
      <c r="L115" s="16">
        <v>18</v>
      </c>
      <c r="M115" s="16">
        <v>0</v>
      </c>
      <c r="N115" s="18" t="s">
        <v>32</v>
      </c>
      <c r="O115" s="18" t="s">
        <v>32</v>
      </c>
      <c r="P115" s="18" t="s">
        <v>32</v>
      </c>
      <c r="Q115" s="16">
        <f>SUM(B115:M115)</f>
        <v>10299</v>
      </c>
      <c r="R115" s="16">
        <v>10300</v>
      </c>
      <c r="S115" s="16">
        <f>100*Q115/R115</f>
        <v>99.990291262135926</v>
      </c>
    </row>
    <row r="116" spans="1:19" ht="12.75" customHeight="1" x14ac:dyDescent="0.2">
      <c r="A116" s="9" t="s">
        <v>33</v>
      </c>
      <c r="B116" s="16">
        <v>0</v>
      </c>
      <c r="C116" s="16">
        <v>0</v>
      </c>
      <c r="D116" s="16">
        <v>0</v>
      </c>
      <c r="E116" s="16">
        <v>0</v>
      </c>
      <c r="F116" s="16">
        <v>0</v>
      </c>
      <c r="G116" s="16">
        <v>0</v>
      </c>
      <c r="H116" s="16">
        <v>0</v>
      </c>
      <c r="I116" s="16">
        <v>0</v>
      </c>
      <c r="J116" s="16">
        <v>0</v>
      </c>
      <c r="K116" s="16">
        <v>0</v>
      </c>
      <c r="L116" s="16">
        <v>0</v>
      </c>
      <c r="M116" s="16">
        <v>0</v>
      </c>
      <c r="N116" s="18" t="s">
        <v>32</v>
      </c>
      <c r="O116" s="18" t="s">
        <v>32</v>
      </c>
      <c r="P116" s="18" t="s">
        <v>32</v>
      </c>
      <c r="Q116" s="16">
        <f>SUM(B116:M116)</f>
        <v>0</v>
      </c>
      <c r="R116" s="16">
        <v>2954</v>
      </c>
      <c r="S116" s="16">
        <f>100*Q116/R116</f>
        <v>0</v>
      </c>
    </row>
    <row r="117" spans="1:19" ht="12.75" customHeight="1" x14ac:dyDescent="0.2">
      <c r="A117" s="9" t="s">
        <v>17</v>
      </c>
      <c r="B117" s="16">
        <v>40396</v>
      </c>
      <c r="C117" s="16">
        <v>0</v>
      </c>
      <c r="D117" s="16">
        <v>0</v>
      </c>
      <c r="E117" s="16">
        <v>38886</v>
      </c>
      <c r="F117" s="16">
        <v>0</v>
      </c>
      <c r="G117" s="16">
        <v>336</v>
      </c>
      <c r="H117" s="16">
        <v>59973</v>
      </c>
      <c r="I117" s="16">
        <v>0</v>
      </c>
      <c r="J117" s="16">
        <v>0</v>
      </c>
      <c r="K117" s="16">
        <v>38000</v>
      </c>
      <c r="L117" s="16">
        <v>1800</v>
      </c>
      <c r="M117" s="16">
        <v>0</v>
      </c>
      <c r="N117" s="18" t="s">
        <v>32</v>
      </c>
      <c r="O117" s="18" t="s">
        <v>32</v>
      </c>
      <c r="P117" s="18" t="s">
        <v>32</v>
      </c>
      <c r="Q117" s="16">
        <f>SUM(B117:M117)</f>
        <v>179391</v>
      </c>
      <c r="R117" s="16">
        <v>181656</v>
      </c>
      <c r="S117" s="16">
        <f>100*Q117/R117</f>
        <v>98.75313779891664</v>
      </c>
    </row>
    <row r="118" spans="1:19" ht="12.75" customHeight="1" x14ac:dyDescent="0.2">
      <c r="B118" s="16"/>
      <c r="C118" s="16"/>
      <c r="D118" s="16"/>
      <c r="E118" s="16"/>
      <c r="F118" s="16"/>
      <c r="G118" s="16"/>
      <c r="H118" s="16"/>
      <c r="I118" s="16"/>
      <c r="J118" s="16"/>
      <c r="K118" s="16"/>
      <c r="L118" s="16"/>
      <c r="M118" s="16"/>
      <c r="N118" s="16"/>
      <c r="O118" s="16"/>
      <c r="P118" s="16"/>
      <c r="Q118" s="16"/>
      <c r="R118" s="16"/>
      <c r="S118" s="16"/>
    </row>
    <row r="119" spans="1:19" ht="12.75" customHeight="1" x14ac:dyDescent="0.2">
      <c r="A119" s="9" t="s">
        <v>12</v>
      </c>
      <c r="B119" s="16">
        <f t="shared" ref="B119:L119" si="20">SUM(B114:B117)</f>
        <v>47220</v>
      </c>
      <c r="C119" s="16">
        <f t="shared" si="20"/>
        <v>0</v>
      </c>
      <c r="D119" s="16">
        <f t="shared" si="20"/>
        <v>2593</v>
      </c>
      <c r="E119" s="16">
        <f t="shared" si="20"/>
        <v>41951</v>
      </c>
      <c r="F119" s="16">
        <f t="shared" si="20"/>
        <v>2010</v>
      </c>
      <c r="G119" s="16">
        <f t="shared" si="20"/>
        <v>2132</v>
      </c>
      <c r="H119" s="16">
        <f t="shared" si="20"/>
        <v>61027</v>
      </c>
      <c r="I119" s="16">
        <f t="shared" si="20"/>
        <v>0</v>
      </c>
      <c r="J119" s="16">
        <f t="shared" si="20"/>
        <v>0</v>
      </c>
      <c r="K119" s="16">
        <f t="shared" si="20"/>
        <v>38029</v>
      </c>
      <c r="L119" s="16">
        <f t="shared" si="20"/>
        <v>1818</v>
      </c>
      <c r="M119" s="16">
        <f>SUM(M114:M117)</f>
        <v>0</v>
      </c>
      <c r="N119" s="18" t="s">
        <v>32</v>
      </c>
      <c r="O119" s="18" t="s">
        <v>32</v>
      </c>
      <c r="P119" s="18" t="s">
        <v>32</v>
      </c>
      <c r="Q119" s="16">
        <f>SUM(B119:M119)</f>
        <v>196780</v>
      </c>
      <c r="R119" s="16">
        <f>SUM(R114:R117)</f>
        <v>202000</v>
      </c>
      <c r="S119" s="16">
        <f>100*Q119/R119</f>
        <v>97.415841584158414</v>
      </c>
    </row>
    <row r="120" spans="1:19" ht="12.75" customHeight="1" x14ac:dyDescent="0.2">
      <c r="A120" s="8"/>
      <c r="B120" s="20"/>
      <c r="C120" s="20"/>
      <c r="D120" s="20"/>
      <c r="E120" s="20"/>
      <c r="F120" s="20"/>
      <c r="G120" s="20"/>
      <c r="H120" s="20"/>
      <c r="I120" s="20"/>
      <c r="J120" s="20"/>
      <c r="K120" s="20"/>
      <c r="L120" s="20"/>
      <c r="M120" s="20"/>
      <c r="N120" s="20"/>
      <c r="O120" s="20"/>
      <c r="P120" s="20"/>
      <c r="Q120" s="20"/>
      <c r="R120" s="20"/>
      <c r="S120" s="20"/>
    </row>
    <row r="121" spans="1:19" ht="12.75" customHeight="1" x14ac:dyDescent="0.2">
      <c r="A121" s="9" t="s">
        <v>26</v>
      </c>
      <c r="B121" s="16"/>
      <c r="C121" s="16"/>
      <c r="D121" s="16"/>
      <c r="E121" s="16"/>
      <c r="F121" s="16"/>
      <c r="G121" s="16"/>
      <c r="H121" s="16"/>
      <c r="I121" s="16"/>
      <c r="J121" s="16"/>
      <c r="K121" s="16"/>
      <c r="L121" s="16"/>
      <c r="M121" s="16"/>
      <c r="N121" s="16"/>
      <c r="O121" s="16"/>
      <c r="P121" s="16"/>
      <c r="Q121" s="16"/>
      <c r="R121" s="16"/>
      <c r="S121" s="16"/>
    </row>
    <row r="122" spans="1:19" ht="12.75" customHeight="1" x14ac:dyDescent="0.2">
      <c r="A122" s="9" t="s">
        <v>10</v>
      </c>
      <c r="B122" s="16">
        <v>7068</v>
      </c>
      <c r="C122" s="26">
        <v>0</v>
      </c>
      <c r="D122" s="26">
        <v>0</v>
      </c>
      <c r="E122" s="26">
        <v>0</v>
      </c>
      <c r="F122" s="26">
        <v>0</v>
      </c>
      <c r="G122" s="26">
        <v>0</v>
      </c>
      <c r="H122" s="26">
        <v>0</v>
      </c>
      <c r="I122" s="26">
        <v>0</v>
      </c>
      <c r="J122" s="26">
        <v>0</v>
      </c>
      <c r="K122" s="18">
        <v>0</v>
      </c>
      <c r="L122" s="26">
        <v>0</v>
      </c>
      <c r="M122" s="26">
        <v>0</v>
      </c>
      <c r="N122" s="18" t="s">
        <v>32</v>
      </c>
      <c r="O122" s="18" t="s">
        <v>32</v>
      </c>
      <c r="P122" s="18" t="s">
        <v>32</v>
      </c>
      <c r="Q122" s="16">
        <f>SUM(B122:M122)</f>
        <v>7068</v>
      </c>
      <c r="R122" s="16">
        <v>7090</v>
      </c>
      <c r="S122" s="16">
        <f>100*Q122/R122</f>
        <v>99.689703808180539</v>
      </c>
    </row>
    <row r="123" spans="1:19" ht="12.75" customHeight="1" x14ac:dyDescent="0.2">
      <c r="A123" s="9" t="s">
        <v>11</v>
      </c>
      <c r="B123" s="16">
        <v>0</v>
      </c>
      <c r="C123" s="18">
        <v>241</v>
      </c>
      <c r="D123" s="18">
        <v>1406</v>
      </c>
      <c r="E123" s="18">
        <v>1586</v>
      </c>
      <c r="F123" s="18">
        <v>2850</v>
      </c>
      <c r="G123" s="18">
        <v>1723</v>
      </c>
      <c r="H123" s="18">
        <v>1548</v>
      </c>
      <c r="I123" s="18">
        <v>362</v>
      </c>
      <c r="J123" s="18">
        <v>43</v>
      </c>
      <c r="K123" s="18">
        <v>19</v>
      </c>
      <c r="L123" s="18">
        <v>362</v>
      </c>
      <c r="M123" s="18">
        <v>90</v>
      </c>
      <c r="N123" s="18" t="s">
        <v>32</v>
      </c>
      <c r="O123" s="18" t="s">
        <v>32</v>
      </c>
      <c r="P123" s="18" t="s">
        <v>32</v>
      </c>
      <c r="Q123" s="16">
        <f t="shared" ref="Q123:Q125" si="21">SUM(B123:M123)</f>
        <v>10230</v>
      </c>
      <c r="R123" s="16">
        <v>10300</v>
      </c>
      <c r="S123" s="16">
        <f>100*Q123/R123</f>
        <v>99.320388349514559</v>
      </c>
    </row>
    <row r="124" spans="1:19" ht="12.75" customHeight="1" x14ac:dyDescent="0.2">
      <c r="A124" s="9" t="s">
        <v>33</v>
      </c>
      <c r="B124" s="16">
        <v>0</v>
      </c>
      <c r="C124" s="16">
        <v>0</v>
      </c>
      <c r="D124" s="16">
        <v>0</v>
      </c>
      <c r="E124" s="16">
        <v>0</v>
      </c>
      <c r="F124" s="16">
        <v>0</v>
      </c>
      <c r="G124" s="18">
        <v>0</v>
      </c>
      <c r="H124" s="18">
        <v>0</v>
      </c>
      <c r="I124" s="18">
        <v>0</v>
      </c>
      <c r="J124" s="18">
        <v>0</v>
      </c>
      <c r="K124" s="18">
        <v>0</v>
      </c>
      <c r="L124" s="18">
        <v>0</v>
      </c>
      <c r="M124" s="18">
        <v>0</v>
      </c>
      <c r="N124" s="18" t="s">
        <v>32</v>
      </c>
      <c r="O124" s="18" t="s">
        <v>32</v>
      </c>
      <c r="P124" s="18" t="s">
        <v>32</v>
      </c>
      <c r="Q124" s="16">
        <f t="shared" si="21"/>
        <v>0</v>
      </c>
      <c r="R124" s="16">
        <v>2954</v>
      </c>
      <c r="S124" s="16">
        <f>100*Q124/R124</f>
        <v>0</v>
      </c>
    </row>
    <row r="125" spans="1:19" ht="12.75" customHeight="1" x14ac:dyDescent="0.2">
      <c r="A125" s="9" t="s">
        <v>17</v>
      </c>
      <c r="B125" s="16">
        <v>60897</v>
      </c>
      <c r="C125" s="18">
        <v>52</v>
      </c>
      <c r="D125" s="18">
        <v>0</v>
      </c>
      <c r="E125" s="18">
        <v>57188</v>
      </c>
      <c r="F125" s="18">
        <v>0</v>
      </c>
      <c r="G125" s="18">
        <v>0</v>
      </c>
      <c r="H125" s="18">
        <v>39876</v>
      </c>
      <c r="I125" s="18">
        <v>0</v>
      </c>
      <c r="J125" s="18">
        <v>0</v>
      </c>
      <c r="K125" s="18">
        <v>39962</v>
      </c>
      <c r="L125" s="18">
        <v>0</v>
      </c>
      <c r="M125" s="18">
        <v>0</v>
      </c>
      <c r="N125" s="18" t="s">
        <v>32</v>
      </c>
      <c r="O125" s="18" t="s">
        <v>32</v>
      </c>
      <c r="P125" s="18" t="s">
        <v>32</v>
      </c>
      <c r="Q125" s="16">
        <f t="shared" si="21"/>
        <v>197975</v>
      </c>
      <c r="R125" s="16">
        <v>201656</v>
      </c>
      <c r="S125" s="16">
        <f>100*Q125/R125</f>
        <v>98.174614194469797</v>
      </c>
    </row>
    <row r="126" spans="1:19" ht="12.75" customHeight="1" x14ac:dyDescent="0.2">
      <c r="B126" s="16"/>
      <c r="C126" s="16"/>
      <c r="D126" s="16"/>
      <c r="E126" s="16"/>
      <c r="F126" s="16"/>
      <c r="G126" s="16"/>
      <c r="H126" s="16"/>
      <c r="I126" s="16"/>
      <c r="J126" s="16"/>
      <c r="K126" s="16"/>
      <c r="L126" s="16"/>
      <c r="M126" s="16"/>
      <c r="N126" s="16"/>
      <c r="O126" s="16"/>
      <c r="P126" s="16"/>
      <c r="Q126" s="16"/>
      <c r="R126" s="16"/>
      <c r="S126" s="16"/>
    </row>
    <row r="127" spans="1:19" ht="12" customHeight="1" x14ac:dyDescent="0.2">
      <c r="A127" s="9" t="s">
        <v>12</v>
      </c>
      <c r="B127" s="16">
        <f t="shared" ref="B127:M127" si="22">SUM(B122:B125)</f>
        <v>67965</v>
      </c>
      <c r="C127" s="16">
        <f t="shared" si="22"/>
        <v>293</v>
      </c>
      <c r="D127" s="16">
        <f t="shared" si="22"/>
        <v>1406</v>
      </c>
      <c r="E127" s="16">
        <f t="shared" si="22"/>
        <v>58774</v>
      </c>
      <c r="F127" s="16">
        <f t="shared" si="22"/>
        <v>2850</v>
      </c>
      <c r="G127" s="16">
        <f t="shared" si="22"/>
        <v>1723</v>
      </c>
      <c r="H127" s="18">
        <f t="shared" si="22"/>
        <v>41424</v>
      </c>
      <c r="I127" s="18">
        <f t="shared" si="22"/>
        <v>362</v>
      </c>
      <c r="J127" s="18">
        <f t="shared" si="22"/>
        <v>43</v>
      </c>
      <c r="K127" s="18">
        <f t="shared" si="22"/>
        <v>39981</v>
      </c>
      <c r="L127" s="18">
        <f t="shared" si="22"/>
        <v>362</v>
      </c>
      <c r="M127" s="18">
        <f t="shared" si="22"/>
        <v>90</v>
      </c>
      <c r="N127" s="18" t="s">
        <v>32</v>
      </c>
      <c r="O127" s="18" t="s">
        <v>32</v>
      </c>
      <c r="P127" s="18" t="s">
        <v>32</v>
      </c>
      <c r="Q127" s="16">
        <f>SUM(B127:M127)</f>
        <v>215273</v>
      </c>
      <c r="R127" s="16">
        <f>SUM(R122:R125)</f>
        <v>222000</v>
      </c>
      <c r="S127" s="16">
        <f>100*Q127/R127</f>
        <v>96.969819819819818</v>
      </c>
    </row>
    <row r="128" spans="1:19" ht="12.75" customHeight="1" x14ac:dyDescent="0.2">
      <c r="A128" s="8"/>
      <c r="B128" s="20"/>
      <c r="C128" s="20"/>
      <c r="D128" s="20"/>
      <c r="E128" s="20"/>
      <c r="F128" s="20"/>
      <c r="G128" s="20"/>
      <c r="H128" s="20"/>
      <c r="I128" s="20"/>
      <c r="J128" s="20"/>
      <c r="K128" s="20"/>
      <c r="L128" s="20"/>
      <c r="M128" s="20"/>
      <c r="N128" s="20"/>
      <c r="O128" s="20"/>
      <c r="P128" s="20"/>
      <c r="Q128" s="20"/>
      <c r="R128" s="20"/>
      <c r="S128" s="20"/>
    </row>
    <row r="129" spans="1:19" ht="12.75" customHeight="1" x14ac:dyDescent="0.2">
      <c r="A129" s="9" t="s">
        <v>31</v>
      </c>
      <c r="B129" s="16"/>
      <c r="C129" s="16"/>
      <c r="D129" s="16"/>
      <c r="E129" s="16"/>
      <c r="F129" s="16"/>
      <c r="G129" s="16"/>
      <c r="H129" s="16"/>
      <c r="I129" s="16"/>
      <c r="J129" s="16"/>
      <c r="K129" s="16"/>
      <c r="L129" s="16"/>
      <c r="M129" s="16"/>
      <c r="N129" s="16"/>
      <c r="O129" s="16"/>
      <c r="P129" s="16"/>
      <c r="Q129" s="16"/>
      <c r="R129" s="16"/>
      <c r="S129" s="16"/>
    </row>
    <row r="130" spans="1:19" ht="12.75" customHeight="1" x14ac:dyDescent="0.2">
      <c r="A130" s="9" t="s">
        <v>10</v>
      </c>
      <c r="B130" s="16">
        <v>7068</v>
      </c>
      <c r="C130" s="26">
        <v>0</v>
      </c>
      <c r="D130" s="26">
        <v>0</v>
      </c>
      <c r="E130" s="26">
        <v>0</v>
      </c>
      <c r="F130" s="26">
        <v>0</v>
      </c>
      <c r="G130" s="26">
        <v>0</v>
      </c>
      <c r="H130" s="26">
        <v>0</v>
      </c>
      <c r="I130" s="26">
        <v>0</v>
      </c>
      <c r="J130" s="26">
        <v>0</v>
      </c>
      <c r="K130" s="26">
        <v>0</v>
      </c>
      <c r="L130" s="26">
        <v>0</v>
      </c>
      <c r="M130" s="26">
        <v>0</v>
      </c>
      <c r="N130" s="18" t="s">
        <v>32</v>
      </c>
      <c r="O130" s="18" t="s">
        <v>32</v>
      </c>
      <c r="P130" s="18" t="s">
        <v>32</v>
      </c>
      <c r="Q130" s="16">
        <f>SUM(B130:M130)</f>
        <v>7068</v>
      </c>
      <c r="R130" s="16">
        <v>7090</v>
      </c>
      <c r="S130" s="16">
        <f>100*Q130/R130</f>
        <v>99.689703808180539</v>
      </c>
    </row>
    <row r="131" spans="1:19" ht="12.75" customHeight="1" x14ac:dyDescent="0.2">
      <c r="A131" s="9" t="s">
        <v>11</v>
      </c>
      <c r="B131" s="16">
        <v>0</v>
      </c>
      <c r="C131" s="18">
        <v>241</v>
      </c>
      <c r="D131" s="18">
        <v>1406</v>
      </c>
      <c r="E131" s="26">
        <v>1586</v>
      </c>
      <c r="F131" s="26">
        <v>2850</v>
      </c>
      <c r="G131" s="26">
        <v>1723</v>
      </c>
      <c r="H131" s="26">
        <v>1548</v>
      </c>
      <c r="I131" s="26">
        <v>362</v>
      </c>
      <c r="J131" s="26">
        <v>43</v>
      </c>
      <c r="K131" s="26">
        <v>19</v>
      </c>
      <c r="L131" s="26">
        <v>362</v>
      </c>
      <c r="M131" s="26">
        <v>90</v>
      </c>
      <c r="N131" s="18" t="s">
        <v>32</v>
      </c>
      <c r="O131" s="18" t="s">
        <v>32</v>
      </c>
      <c r="P131" s="18" t="s">
        <v>32</v>
      </c>
      <c r="Q131" s="16">
        <f t="shared" ref="Q131:Q135" si="23">SUM(B131:M131)</f>
        <v>10230</v>
      </c>
      <c r="R131" s="16">
        <v>10300</v>
      </c>
      <c r="S131" s="16">
        <f>100*Q131/R131</f>
        <v>99.320388349514559</v>
      </c>
    </row>
    <row r="132" spans="1:19" ht="12.75" customHeight="1" x14ac:dyDescent="0.2">
      <c r="A132" s="9" t="s">
        <v>33</v>
      </c>
      <c r="B132" s="16">
        <v>0</v>
      </c>
      <c r="C132" s="16">
        <v>0</v>
      </c>
      <c r="D132" s="16">
        <v>0</v>
      </c>
      <c r="E132" s="26">
        <v>0</v>
      </c>
      <c r="F132" s="26">
        <v>0</v>
      </c>
      <c r="G132" s="26">
        <v>0</v>
      </c>
      <c r="H132" s="26">
        <v>0</v>
      </c>
      <c r="I132" s="26">
        <v>0</v>
      </c>
      <c r="J132" s="26">
        <v>0</v>
      </c>
      <c r="K132" s="26">
        <v>0</v>
      </c>
      <c r="L132" s="26">
        <v>0</v>
      </c>
      <c r="M132" s="26">
        <v>0</v>
      </c>
      <c r="N132" s="18" t="s">
        <v>32</v>
      </c>
      <c r="O132" s="18" t="s">
        <v>32</v>
      </c>
      <c r="P132" s="18" t="s">
        <v>32</v>
      </c>
      <c r="Q132" s="16">
        <f t="shared" si="23"/>
        <v>0</v>
      </c>
      <c r="R132" s="16">
        <v>2954</v>
      </c>
      <c r="S132" s="16">
        <f>100*Q132/R132</f>
        <v>0</v>
      </c>
    </row>
    <row r="133" spans="1:19" ht="12.75" customHeight="1" x14ac:dyDescent="0.2">
      <c r="A133" s="9" t="s">
        <v>17</v>
      </c>
      <c r="B133" s="16">
        <v>60897</v>
      </c>
      <c r="C133" s="18">
        <v>52</v>
      </c>
      <c r="D133" s="18">
        <v>0</v>
      </c>
      <c r="E133" s="26">
        <v>57188</v>
      </c>
      <c r="F133" s="26">
        <v>0</v>
      </c>
      <c r="G133" s="26">
        <v>0</v>
      </c>
      <c r="H133" s="26">
        <v>39876</v>
      </c>
      <c r="I133" s="26">
        <v>0</v>
      </c>
      <c r="J133" s="26">
        <v>0</v>
      </c>
      <c r="K133" s="26">
        <v>39962</v>
      </c>
      <c r="L133" s="26">
        <v>0</v>
      </c>
      <c r="M133" s="26">
        <v>0</v>
      </c>
      <c r="N133" s="18" t="s">
        <v>32</v>
      </c>
      <c r="O133" s="18" t="s">
        <v>32</v>
      </c>
      <c r="P133" s="18" t="s">
        <v>32</v>
      </c>
      <c r="Q133" s="16">
        <f t="shared" si="23"/>
        <v>197975</v>
      </c>
      <c r="R133" s="16">
        <v>201656</v>
      </c>
      <c r="S133" s="16">
        <f>100*Q133/R133</f>
        <v>98.174614194469797</v>
      </c>
    </row>
    <row r="134" spans="1:19" ht="12.75" customHeight="1" x14ac:dyDescent="0.2">
      <c r="B134" s="16"/>
      <c r="C134" s="16"/>
      <c r="D134" s="16"/>
      <c r="E134" s="16"/>
      <c r="F134" s="16"/>
      <c r="G134" s="16"/>
      <c r="H134" s="16"/>
      <c r="I134" s="16"/>
      <c r="J134" s="16"/>
      <c r="K134" s="16"/>
      <c r="L134" s="16"/>
      <c r="M134" s="16"/>
      <c r="N134" s="16"/>
      <c r="O134" s="16"/>
      <c r="P134" s="16"/>
      <c r="Q134" s="16"/>
      <c r="R134" s="16"/>
      <c r="S134" s="16"/>
    </row>
    <row r="135" spans="1:19" ht="12" customHeight="1" x14ac:dyDescent="0.2">
      <c r="A135" s="9" t="s">
        <v>12</v>
      </c>
      <c r="B135" s="16">
        <f t="shared" ref="B135:M135" si="24">SUM(B130:B133)</f>
        <v>67965</v>
      </c>
      <c r="C135" s="16">
        <f t="shared" si="24"/>
        <v>293</v>
      </c>
      <c r="D135" s="16">
        <f t="shared" si="24"/>
        <v>1406</v>
      </c>
      <c r="E135" s="16">
        <f t="shared" si="24"/>
        <v>58774</v>
      </c>
      <c r="F135" s="16">
        <f t="shared" si="24"/>
        <v>2850</v>
      </c>
      <c r="G135" s="16">
        <f t="shared" si="24"/>
        <v>1723</v>
      </c>
      <c r="H135" s="18">
        <f t="shared" si="24"/>
        <v>41424</v>
      </c>
      <c r="I135" s="18">
        <f t="shared" si="24"/>
        <v>362</v>
      </c>
      <c r="J135" s="18">
        <f t="shared" si="24"/>
        <v>43</v>
      </c>
      <c r="K135" s="18">
        <f t="shared" si="24"/>
        <v>39981</v>
      </c>
      <c r="L135" s="18">
        <f t="shared" si="24"/>
        <v>362</v>
      </c>
      <c r="M135" s="18">
        <f t="shared" si="24"/>
        <v>90</v>
      </c>
      <c r="N135" s="18" t="s">
        <v>32</v>
      </c>
      <c r="O135" s="18" t="s">
        <v>32</v>
      </c>
      <c r="P135" s="18" t="s">
        <v>32</v>
      </c>
      <c r="Q135" s="16">
        <f t="shared" si="23"/>
        <v>215273</v>
      </c>
      <c r="R135" s="16">
        <f>SUM(R130:R133)</f>
        <v>222000</v>
      </c>
      <c r="S135" s="16">
        <f>100*Q135/R135</f>
        <v>96.969819819819818</v>
      </c>
    </row>
    <row r="136" spans="1:19" ht="12" customHeight="1" x14ac:dyDescent="0.2">
      <c r="A136" s="8"/>
      <c r="B136" s="20"/>
      <c r="C136" s="20"/>
      <c r="D136" s="20"/>
      <c r="E136" s="20"/>
      <c r="F136" s="20"/>
      <c r="G136" s="20"/>
      <c r="H136" s="23"/>
      <c r="I136" s="23"/>
      <c r="J136" s="23"/>
      <c r="K136" s="23"/>
      <c r="L136" s="23"/>
      <c r="M136" s="23"/>
      <c r="N136" s="23"/>
      <c r="O136" s="23"/>
      <c r="P136" s="23"/>
      <c r="Q136" s="20"/>
      <c r="R136" s="20"/>
      <c r="S136" s="20"/>
    </row>
    <row r="137" spans="1:19" ht="12.75" customHeight="1" x14ac:dyDescent="0.2">
      <c r="A137" s="9" t="s">
        <v>34</v>
      </c>
      <c r="B137" s="16"/>
      <c r="C137" s="16"/>
      <c r="D137" s="16"/>
      <c r="E137" s="16"/>
      <c r="F137" s="16"/>
      <c r="G137" s="16"/>
      <c r="H137" s="16"/>
      <c r="I137" s="16"/>
      <c r="J137" s="16"/>
      <c r="K137" s="16"/>
      <c r="L137" s="16"/>
      <c r="M137" s="16"/>
      <c r="N137" s="16"/>
      <c r="O137" s="16"/>
      <c r="P137" s="16"/>
      <c r="Q137" s="16"/>
      <c r="R137" s="16"/>
      <c r="S137" s="16"/>
    </row>
    <row r="138" spans="1:19" ht="12.75" customHeight="1" x14ac:dyDescent="0.2">
      <c r="A138" s="9" t="s">
        <v>10</v>
      </c>
      <c r="B138" s="16">
        <v>7090</v>
      </c>
      <c r="C138" s="26">
        <v>0</v>
      </c>
      <c r="D138" s="26">
        <v>0</v>
      </c>
      <c r="E138" s="26">
        <v>0</v>
      </c>
      <c r="F138" s="26">
        <v>0</v>
      </c>
      <c r="G138" s="26">
        <v>0</v>
      </c>
      <c r="H138" s="26">
        <v>0</v>
      </c>
      <c r="I138" s="26">
        <v>0</v>
      </c>
      <c r="J138" s="26">
        <v>0</v>
      </c>
      <c r="K138" s="26">
        <v>0</v>
      </c>
      <c r="L138" s="26">
        <v>0</v>
      </c>
      <c r="M138" s="26">
        <v>0</v>
      </c>
      <c r="N138" s="18" t="s">
        <v>32</v>
      </c>
      <c r="O138" s="18" t="s">
        <v>32</v>
      </c>
      <c r="P138" s="18" t="s">
        <v>32</v>
      </c>
      <c r="Q138" s="16">
        <f>SUM(B138:M138)</f>
        <v>7090</v>
      </c>
      <c r="R138" s="16">
        <v>7090</v>
      </c>
      <c r="S138" s="16">
        <f>100*Q138/R138</f>
        <v>100</v>
      </c>
    </row>
    <row r="139" spans="1:19" ht="12.75" customHeight="1" x14ac:dyDescent="0.2">
      <c r="A139" s="9" t="s">
        <v>11</v>
      </c>
      <c r="B139" s="16">
        <v>0</v>
      </c>
      <c r="C139" s="26">
        <v>0</v>
      </c>
      <c r="D139" s="26">
        <v>0</v>
      </c>
      <c r="E139" s="26">
        <v>0</v>
      </c>
      <c r="F139" s="26">
        <v>1065</v>
      </c>
      <c r="G139" s="26">
        <v>1065</v>
      </c>
      <c r="H139" s="26">
        <v>875</v>
      </c>
      <c r="I139" s="26">
        <v>1597</v>
      </c>
      <c r="J139" s="26">
        <v>1673</v>
      </c>
      <c r="K139" s="26">
        <v>2016</v>
      </c>
      <c r="L139" s="26">
        <v>1958</v>
      </c>
      <c r="M139" s="26">
        <v>32</v>
      </c>
      <c r="N139" s="18" t="s">
        <v>32</v>
      </c>
      <c r="O139" s="18" t="s">
        <v>32</v>
      </c>
      <c r="P139" s="18" t="s">
        <v>32</v>
      </c>
      <c r="Q139" s="16">
        <f t="shared" ref="Q139:Q141" si="25">SUM(B139:M139)</f>
        <v>10281</v>
      </c>
      <c r="R139" s="16">
        <v>10300</v>
      </c>
      <c r="S139" s="16">
        <f>100*Q139/R139</f>
        <v>99.815533980582529</v>
      </c>
    </row>
    <row r="140" spans="1:19" ht="12.75" customHeight="1" x14ac:dyDescent="0.2">
      <c r="A140" s="9" t="s">
        <v>33</v>
      </c>
      <c r="B140" s="16">
        <v>0</v>
      </c>
      <c r="C140" s="26">
        <v>0</v>
      </c>
      <c r="D140" s="26">
        <v>0</v>
      </c>
      <c r="E140" s="26">
        <v>0</v>
      </c>
      <c r="F140" s="26">
        <v>0</v>
      </c>
      <c r="G140" s="26">
        <v>0</v>
      </c>
      <c r="H140" s="26">
        <v>0</v>
      </c>
      <c r="I140" s="26">
        <v>0</v>
      </c>
      <c r="J140" s="26">
        <v>0</v>
      </c>
      <c r="K140" s="26">
        <v>0</v>
      </c>
      <c r="L140" s="26">
        <v>0</v>
      </c>
      <c r="M140" s="26">
        <v>0</v>
      </c>
      <c r="N140" s="18" t="s">
        <v>32</v>
      </c>
      <c r="O140" s="18" t="s">
        <v>32</v>
      </c>
      <c r="P140" s="18" t="s">
        <v>32</v>
      </c>
      <c r="Q140" s="16">
        <f t="shared" si="25"/>
        <v>0</v>
      </c>
      <c r="R140" s="16">
        <v>2954</v>
      </c>
      <c r="S140" s="16">
        <f>100*Q140/R140</f>
        <v>0</v>
      </c>
    </row>
    <row r="141" spans="1:19" ht="12.75" customHeight="1" x14ac:dyDescent="0.2">
      <c r="A141" s="9" t="s">
        <v>17</v>
      </c>
      <c r="B141" s="16">
        <v>61656</v>
      </c>
      <c r="C141" s="26">
        <v>0</v>
      </c>
      <c r="D141" s="26">
        <v>0</v>
      </c>
      <c r="E141" s="26">
        <v>60000</v>
      </c>
      <c r="F141" s="26">
        <v>0</v>
      </c>
      <c r="G141" s="26">
        <v>0</v>
      </c>
      <c r="H141" s="26">
        <v>45000</v>
      </c>
      <c r="I141" s="26">
        <v>0</v>
      </c>
      <c r="J141" s="26">
        <v>0</v>
      </c>
      <c r="K141" s="26">
        <v>45000</v>
      </c>
      <c r="L141" s="26">
        <v>0</v>
      </c>
      <c r="M141" s="26">
        <v>0</v>
      </c>
      <c r="N141" s="18" t="s">
        <v>32</v>
      </c>
      <c r="O141" s="18" t="s">
        <v>32</v>
      </c>
      <c r="P141" s="18" t="s">
        <v>32</v>
      </c>
      <c r="Q141" s="16">
        <f t="shared" si="25"/>
        <v>211656</v>
      </c>
      <c r="R141" s="16">
        <v>211656</v>
      </c>
      <c r="S141" s="16">
        <f>100*Q141/R141</f>
        <v>100</v>
      </c>
    </row>
    <row r="142" spans="1:19" ht="12.75" customHeight="1" x14ac:dyDescent="0.2">
      <c r="B142" s="16"/>
      <c r="C142" s="16"/>
      <c r="D142" s="16"/>
      <c r="E142" s="16"/>
      <c r="F142" s="16"/>
      <c r="G142" s="16"/>
      <c r="H142" s="16"/>
      <c r="I142" s="16"/>
      <c r="J142" s="16"/>
      <c r="K142" s="16"/>
      <c r="L142" s="16"/>
      <c r="M142" s="16"/>
      <c r="N142" s="16"/>
      <c r="O142" s="16"/>
      <c r="P142" s="16"/>
      <c r="Q142" s="16"/>
      <c r="R142" s="16"/>
      <c r="S142" s="16"/>
    </row>
    <row r="143" spans="1:19" ht="12" customHeight="1" x14ac:dyDescent="0.2">
      <c r="A143" s="9" t="s">
        <v>12</v>
      </c>
      <c r="B143" s="16">
        <f t="shared" ref="B143:M143" si="26">SUM(B138:B141)</f>
        <v>68746</v>
      </c>
      <c r="C143" s="16">
        <f t="shared" si="26"/>
        <v>0</v>
      </c>
      <c r="D143" s="16">
        <f t="shared" si="26"/>
        <v>0</v>
      </c>
      <c r="E143" s="16">
        <f t="shared" si="26"/>
        <v>60000</v>
      </c>
      <c r="F143" s="16">
        <f t="shared" si="26"/>
        <v>1065</v>
      </c>
      <c r="G143" s="16">
        <f t="shared" si="26"/>
        <v>1065</v>
      </c>
      <c r="H143" s="18">
        <f t="shared" si="26"/>
        <v>45875</v>
      </c>
      <c r="I143" s="18">
        <f t="shared" si="26"/>
        <v>1597</v>
      </c>
      <c r="J143" s="18">
        <f t="shared" si="26"/>
        <v>1673</v>
      </c>
      <c r="K143" s="18">
        <f t="shared" si="26"/>
        <v>47016</v>
      </c>
      <c r="L143" s="18">
        <f t="shared" si="26"/>
        <v>1958</v>
      </c>
      <c r="M143" s="18">
        <f t="shared" si="26"/>
        <v>32</v>
      </c>
      <c r="N143" s="18" t="s">
        <v>32</v>
      </c>
      <c r="O143" s="18" t="s">
        <v>32</v>
      </c>
      <c r="P143" s="18" t="s">
        <v>32</v>
      </c>
      <c r="Q143" s="16">
        <f>SUM(B143:M143)</f>
        <v>229027</v>
      </c>
      <c r="R143" s="16">
        <f>SUM(R138:R141)</f>
        <v>232000</v>
      </c>
      <c r="S143" s="16">
        <f>100*Q143/R143</f>
        <v>98.718534482758628</v>
      </c>
    </row>
    <row r="144" spans="1:19" ht="12" customHeight="1" x14ac:dyDescent="0.2">
      <c r="A144" s="8"/>
      <c r="B144" s="20"/>
      <c r="C144" s="20"/>
      <c r="D144" s="20"/>
      <c r="E144" s="20"/>
      <c r="F144" s="20"/>
      <c r="G144" s="20"/>
      <c r="H144" s="23"/>
      <c r="I144" s="23"/>
      <c r="J144" s="23"/>
      <c r="K144" s="23"/>
      <c r="L144" s="23"/>
      <c r="M144" s="23"/>
      <c r="N144" s="23"/>
      <c r="O144" s="23"/>
      <c r="P144" s="23"/>
      <c r="Q144" s="20"/>
      <c r="R144" s="20"/>
      <c r="S144" s="20"/>
    </row>
    <row r="145" spans="1:20" ht="12.75" customHeight="1" x14ac:dyDescent="0.2">
      <c r="A145" s="9" t="s">
        <v>36</v>
      </c>
      <c r="B145" s="16"/>
      <c r="C145" s="16"/>
      <c r="D145" s="16"/>
      <c r="E145" s="16"/>
      <c r="F145" s="16"/>
      <c r="G145" s="16"/>
      <c r="H145" s="16"/>
      <c r="I145" s="16"/>
      <c r="J145" s="16"/>
      <c r="K145" s="16"/>
      <c r="L145" s="16"/>
      <c r="M145" s="16"/>
      <c r="N145" s="16"/>
      <c r="O145" s="16"/>
      <c r="P145" s="16"/>
      <c r="Q145" s="16"/>
      <c r="R145" s="16"/>
      <c r="S145" s="16"/>
    </row>
    <row r="146" spans="1:20" ht="12.75" customHeight="1" x14ac:dyDescent="0.2">
      <c r="A146" s="9" t="s">
        <v>10</v>
      </c>
      <c r="B146" s="16">
        <v>7090</v>
      </c>
      <c r="C146" s="18">
        <v>0</v>
      </c>
      <c r="D146" s="18">
        <v>0</v>
      </c>
      <c r="E146" s="18" t="s">
        <v>32</v>
      </c>
      <c r="F146" s="18" t="s">
        <v>32</v>
      </c>
      <c r="G146" s="18" t="s">
        <v>32</v>
      </c>
      <c r="H146" s="18" t="s">
        <v>32</v>
      </c>
      <c r="I146" s="18" t="s">
        <v>32</v>
      </c>
      <c r="J146" s="18" t="s">
        <v>32</v>
      </c>
      <c r="K146" s="18" t="s">
        <v>32</v>
      </c>
      <c r="L146" s="18" t="s">
        <v>32</v>
      </c>
      <c r="M146" s="18" t="s">
        <v>32</v>
      </c>
      <c r="N146" s="18" t="s">
        <v>32</v>
      </c>
      <c r="O146" s="18" t="s">
        <v>32</v>
      </c>
      <c r="P146" s="18" t="s">
        <v>32</v>
      </c>
      <c r="Q146" s="16">
        <f>SUM(B146:M146)</f>
        <v>7090</v>
      </c>
      <c r="R146" s="16">
        <v>7090</v>
      </c>
      <c r="S146" s="16">
        <f>100*Q146/R146</f>
        <v>100</v>
      </c>
    </row>
    <row r="147" spans="1:20" ht="12.75" customHeight="1" x14ac:dyDescent="0.2">
      <c r="A147" s="9" t="s">
        <v>11</v>
      </c>
      <c r="B147" s="16">
        <v>0</v>
      </c>
      <c r="C147" s="18">
        <v>0</v>
      </c>
      <c r="D147" s="18">
        <v>1789</v>
      </c>
      <c r="E147" s="18" t="s">
        <v>32</v>
      </c>
      <c r="F147" s="18" t="s">
        <v>32</v>
      </c>
      <c r="G147" s="18" t="s">
        <v>32</v>
      </c>
      <c r="H147" s="18" t="s">
        <v>32</v>
      </c>
      <c r="I147" s="18" t="s">
        <v>32</v>
      </c>
      <c r="J147" s="18" t="s">
        <v>32</v>
      </c>
      <c r="K147" s="18" t="s">
        <v>32</v>
      </c>
      <c r="L147" s="18" t="s">
        <v>32</v>
      </c>
      <c r="M147" s="18" t="s">
        <v>32</v>
      </c>
      <c r="N147" s="18" t="s">
        <v>32</v>
      </c>
      <c r="O147" s="18" t="s">
        <v>32</v>
      </c>
      <c r="P147" s="18" t="s">
        <v>32</v>
      </c>
      <c r="Q147" s="16">
        <f t="shared" ref="Q147:Q149" si="27">SUM(B147:M147)</f>
        <v>1789</v>
      </c>
      <c r="R147" s="16">
        <v>10300</v>
      </c>
      <c r="S147" s="16">
        <f>100*Q147/R147</f>
        <v>17.368932038834952</v>
      </c>
    </row>
    <row r="148" spans="1:20" ht="12.75" customHeight="1" x14ac:dyDescent="0.2">
      <c r="A148" s="9" t="s">
        <v>33</v>
      </c>
      <c r="B148" s="16">
        <v>0</v>
      </c>
      <c r="C148" s="16">
        <v>0</v>
      </c>
      <c r="D148" s="18" t="s">
        <v>45</v>
      </c>
      <c r="E148" s="18" t="s">
        <v>32</v>
      </c>
      <c r="F148" s="18" t="s">
        <v>32</v>
      </c>
      <c r="G148" s="18" t="s">
        <v>32</v>
      </c>
      <c r="H148" s="18" t="s">
        <v>32</v>
      </c>
      <c r="I148" s="18" t="s">
        <v>32</v>
      </c>
      <c r="J148" s="18" t="s">
        <v>32</v>
      </c>
      <c r="K148" s="18" t="s">
        <v>32</v>
      </c>
      <c r="L148" s="18" t="s">
        <v>32</v>
      </c>
      <c r="M148" s="18" t="s">
        <v>32</v>
      </c>
      <c r="N148" s="18" t="s">
        <v>32</v>
      </c>
      <c r="O148" s="18" t="s">
        <v>32</v>
      </c>
      <c r="P148" s="18" t="s">
        <v>32</v>
      </c>
      <c r="Q148" s="16">
        <f t="shared" si="27"/>
        <v>0</v>
      </c>
      <c r="R148" s="16">
        <v>2954</v>
      </c>
      <c r="S148" s="16">
        <f>100*Q148/R148</f>
        <v>0</v>
      </c>
    </row>
    <row r="149" spans="1:20" ht="12.75" customHeight="1" x14ac:dyDescent="0.2">
      <c r="A149" s="9" t="s">
        <v>17</v>
      </c>
      <c r="B149" s="16">
        <v>76656</v>
      </c>
      <c r="C149" s="18">
        <v>0</v>
      </c>
      <c r="D149" s="18">
        <v>0</v>
      </c>
      <c r="E149" s="18" t="s">
        <v>32</v>
      </c>
      <c r="F149" s="18" t="s">
        <v>32</v>
      </c>
      <c r="G149" s="18" t="s">
        <v>32</v>
      </c>
      <c r="H149" s="18" t="s">
        <v>32</v>
      </c>
      <c r="I149" s="18" t="s">
        <v>32</v>
      </c>
      <c r="J149" s="18" t="s">
        <v>32</v>
      </c>
      <c r="K149" s="18" t="s">
        <v>32</v>
      </c>
      <c r="L149" s="18" t="s">
        <v>32</v>
      </c>
      <c r="M149" s="18" t="s">
        <v>32</v>
      </c>
      <c r="N149" s="18" t="s">
        <v>32</v>
      </c>
      <c r="O149" s="18" t="s">
        <v>32</v>
      </c>
      <c r="P149" s="18" t="s">
        <v>32</v>
      </c>
      <c r="Q149" s="16">
        <f t="shared" si="27"/>
        <v>76656</v>
      </c>
      <c r="R149" s="16">
        <v>211656</v>
      </c>
      <c r="S149" s="16">
        <f>100*Q149/R149</f>
        <v>36.217258192538836</v>
      </c>
    </row>
    <row r="150" spans="1:20" ht="12.75" customHeight="1" x14ac:dyDescent="0.2">
      <c r="B150" s="16"/>
      <c r="C150" s="16"/>
      <c r="D150" s="16"/>
      <c r="E150" s="16"/>
      <c r="F150" s="16"/>
      <c r="G150" s="16"/>
      <c r="H150" s="16"/>
      <c r="I150" s="16"/>
      <c r="J150" s="16"/>
      <c r="K150" s="16"/>
      <c r="L150" s="16"/>
      <c r="M150" s="16"/>
      <c r="N150" s="16"/>
      <c r="O150" s="16"/>
      <c r="P150" s="16"/>
      <c r="Q150" s="16"/>
      <c r="R150" s="16"/>
      <c r="S150" s="16"/>
    </row>
    <row r="151" spans="1:20" ht="12" customHeight="1" x14ac:dyDescent="0.2">
      <c r="A151" s="8" t="s">
        <v>12</v>
      </c>
      <c r="B151" s="20">
        <f>SUM(B146:B149)</f>
        <v>83746</v>
      </c>
      <c r="C151" s="23">
        <f>SUM(C146:C149)</f>
        <v>0</v>
      </c>
      <c r="D151" s="23">
        <f>SUM(D146:D149)</f>
        <v>1789</v>
      </c>
      <c r="E151" s="23" t="s">
        <v>32</v>
      </c>
      <c r="F151" s="23" t="s">
        <v>32</v>
      </c>
      <c r="G151" s="23" t="s">
        <v>32</v>
      </c>
      <c r="H151" s="23" t="s">
        <v>32</v>
      </c>
      <c r="I151" s="23" t="s">
        <v>32</v>
      </c>
      <c r="J151" s="23" t="s">
        <v>32</v>
      </c>
      <c r="K151" s="23" t="s">
        <v>32</v>
      </c>
      <c r="L151" s="23" t="s">
        <v>32</v>
      </c>
      <c r="M151" s="23" t="s">
        <v>32</v>
      </c>
      <c r="N151" s="23" t="s">
        <v>32</v>
      </c>
      <c r="O151" s="23" t="s">
        <v>32</v>
      </c>
      <c r="P151" s="23" t="s">
        <v>32</v>
      </c>
      <c r="Q151" s="20">
        <f>SUM(B151:M151)</f>
        <v>85535</v>
      </c>
      <c r="R151" s="20">
        <f>SUM(R146:R149)</f>
        <v>232000</v>
      </c>
      <c r="S151" s="20">
        <f>100*Q151/R151</f>
        <v>36.868534482758619</v>
      </c>
    </row>
    <row r="152" spans="1:20" ht="12.75" customHeight="1" x14ac:dyDescent="0.2">
      <c r="A152" s="9" t="s">
        <v>44</v>
      </c>
      <c r="B152" s="16"/>
      <c r="C152" s="16"/>
      <c r="D152" s="16"/>
      <c r="E152" s="16"/>
      <c r="F152" s="16"/>
      <c r="G152" s="16"/>
      <c r="H152" s="16"/>
      <c r="I152" s="16"/>
      <c r="J152" s="16"/>
      <c r="K152" s="16"/>
      <c r="L152" s="16"/>
      <c r="M152" s="16"/>
      <c r="N152" s="16"/>
      <c r="O152" s="16"/>
      <c r="P152" s="16"/>
      <c r="Q152" s="16"/>
      <c r="R152" s="16"/>
      <c r="S152" s="17"/>
    </row>
    <row r="153" spans="1:20" ht="12.75" customHeight="1" x14ac:dyDescent="0.2">
      <c r="A153" s="9" t="s">
        <v>73</v>
      </c>
    </row>
    <row r="154" spans="1:20" x14ac:dyDescent="0.2">
      <c r="A154" s="25" t="s">
        <v>40</v>
      </c>
      <c r="B154" s="25"/>
      <c r="C154" s="25"/>
      <c r="D154" s="25"/>
      <c r="E154" s="25"/>
      <c r="F154" s="25"/>
      <c r="G154" s="25"/>
      <c r="H154" s="25"/>
      <c r="I154" s="25"/>
      <c r="J154" s="25"/>
      <c r="K154" s="25"/>
      <c r="L154" s="25"/>
      <c r="M154" s="25"/>
      <c r="N154" s="25"/>
      <c r="O154" s="25"/>
      <c r="P154" s="25"/>
      <c r="Q154" s="25"/>
      <c r="R154" s="25"/>
      <c r="S154" s="25"/>
    </row>
    <row r="155" spans="1:20" x14ac:dyDescent="0.2">
      <c r="A155" s="25" t="s">
        <v>78</v>
      </c>
      <c r="B155" s="25"/>
      <c r="C155" s="25"/>
      <c r="D155" s="25"/>
      <c r="E155" s="25"/>
      <c r="F155" s="25"/>
      <c r="G155" s="25"/>
      <c r="H155" s="25"/>
      <c r="I155" s="25"/>
      <c r="J155" s="25"/>
      <c r="K155" s="25"/>
      <c r="L155" s="25"/>
      <c r="M155" s="25"/>
      <c r="N155" s="25"/>
      <c r="O155" s="25"/>
      <c r="P155" s="25"/>
      <c r="Q155" s="25"/>
      <c r="R155" s="25"/>
      <c r="S155" s="25"/>
    </row>
    <row r="156" spans="1:20" x14ac:dyDescent="0.2">
      <c r="A156" s="25" t="s">
        <v>77</v>
      </c>
      <c r="B156" s="25"/>
      <c r="C156" s="25"/>
      <c r="D156" s="25"/>
      <c r="E156" s="25"/>
      <c r="F156" s="25"/>
      <c r="G156" s="25"/>
      <c r="H156" s="25"/>
      <c r="I156" s="25"/>
      <c r="J156" s="25"/>
      <c r="K156" s="25"/>
      <c r="L156" s="25"/>
      <c r="M156" s="25"/>
      <c r="N156" s="25"/>
      <c r="O156" s="25"/>
      <c r="P156" s="25"/>
      <c r="Q156" s="25"/>
      <c r="R156" s="25"/>
      <c r="S156" s="25"/>
    </row>
    <row r="157" spans="1:20" x14ac:dyDescent="0.2">
      <c r="A157" s="25" t="s">
        <v>74</v>
      </c>
      <c r="B157" s="25"/>
      <c r="C157" s="25"/>
      <c r="D157" s="25"/>
      <c r="E157" s="25"/>
      <c r="F157" s="25"/>
      <c r="G157" s="25"/>
      <c r="H157" s="25"/>
      <c r="I157" s="25"/>
      <c r="J157" s="25"/>
      <c r="K157" s="25"/>
      <c r="L157" s="25"/>
      <c r="M157" s="25"/>
      <c r="N157" s="25"/>
      <c r="O157" s="25"/>
      <c r="P157" s="25"/>
      <c r="Q157" s="25"/>
      <c r="R157" s="25"/>
      <c r="S157" s="25"/>
    </row>
    <row r="158" spans="1:20" x14ac:dyDescent="0.2">
      <c r="A158" s="25" t="s">
        <v>75</v>
      </c>
      <c r="B158" s="25"/>
      <c r="C158" s="25"/>
      <c r="D158" s="25"/>
      <c r="E158" s="25"/>
      <c r="F158" s="25"/>
      <c r="G158" s="25"/>
      <c r="H158" s="25"/>
      <c r="I158" s="25"/>
      <c r="J158" s="25"/>
      <c r="K158" s="25"/>
      <c r="L158" s="25"/>
      <c r="M158" s="25"/>
      <c r="N158" s="25"/>
      <c r="O158" s="25"/>
      <c r="P158" s="25"/>
      <c r="Q158" s="25"/>
      <c r="R158" s="25"/>
      <c r="S158" s="25"/>
    </row>
    <row r="159" spans="1:20" x14ac:dyDescent="0.2">
      <c r="A159" s="24" t="s">
        <v>76</v>
      </c>
      <c r="B159" s="16"/>
      <c r="C159" s="16"/>
      <c r="D159" s="16"/>
      <c r="E159" s="16"/>
      <c r="F159" s="16"/>
      <c r="G159" s="16"/>
      <c r="H159" s="16"/>
      <c r="I159" s="16"/>
      <c r="J159" s="16"/>
      <c r="K159" s="16"/>
      <c r="L159" s="16"/>
      <c r="M159" s="16"/>
      <c r="N159" s="16"/>
      <c r="O159" s="16"/>
      <c r="P159" s="16"/>
      <c r="Q159" s="16"/>
      <c r="R159" s="16"/>
      <c r="S159" s="16"/>
      <c r="T159" s="16"/>
    </row>
    <row r="160" spans="1:20" x14ac:dyDescent="0.2">
      <c r="A160" s="9" t="s">
        <v>35</v>
      </c>
    </row>
    <row r="161" spans="1:18" x14ac:dyDescent="0.2">
      <c r="A161" s="9" t="s">
        <v>43</v>
      </c>
      <c r="Q161" s="16"/>
      <c r="R161" s="16"/>
    </row>
    <row r="162" spans="1:18" x14ac:dyDescent="0.2">
      <c r="A162" s="9" t="s">
        <v>30</v>
      </c>
      <c r="Q162" s="16"/>
      <c r="R162" s="16"/>
    </row>
    <row r="164" spans="1:18" x14ac:dyDescent="0.2">
      <c r="B164" s="16"/>
      <c r="C164" s="16"/>
      <c r="D164" s="21"/>
      <c r="E164" s="16"/>
    </row>
    <row r="165" spans="1:18" x14ac:dyDescent="0.2">
      <c r="B165" s="16"/>
      <c r="C165" s="16"/>
      <c r="D165" s="21"/>
    </row>
    <row r="166" spans="1:18" x14ac:dyDescent="0.2">
      <c r="B166" s="16"/>
      <c r="C166" s="16"/>
      <c r="D166" s="21"/>
    </row>
    <row r="167" spans="1:18" x14ac:dyDescent="0.2">
      <c r="B167" s="16"/>
      <c r="C167" s="16"/>
      <c r="D167" s="21"/>
    </row>
    <row r="168" spans="1:18" x14ac:dyDescent="0.2">
      <c r="B168" s="16"/>
      <c r="C168" s="16"/>
      <c r="D168" s="22"/>
    </row>
    <row r="169" spans="1:18" x14ac:dyDescent="0.2">
      <c r="C169" s="16"/>
      <c r="D169" s="21"/>
    </row>
    <row r="170" spans="1:18" x14ac:dyDescent="0.2">
      <c r="B170" s="16"/>
      <c r="C170" s="16"/>
    </row>
  </sheetData>
  <phoneticPr fontId="2" type="noConversion"/>
  <pageMargins left="0.75" right="0.75" top="1" bottom="1" header="0.5" footer="0.5"/>
  <pageSetup scale="68"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CA60C-4E93-4093-8074-39E5BB7F121F}">
  <dimension ref="A1:J13"/>
  <sheetViews>
    <sheetView zoomScale="80" zoomScaleNormal="80" workbookViewId="0"/>
  </sheetViews>
  <sheetFormatPr defaultColWidth="9.140625" defaultRowHeight="12.75" x14ac:dyDescent="0.2"/>
  <cols>
    <col min="1" max="1" width="27.7109375" style="31" customWidth="1"/>
    <col min="2" max="2" width="13" style="31" customWidth="1"/>
    <col min="3" max="3" width="16.42578125" style="31" bestFit="1" customWidth="1"/>
    <col min="4" max="4" width="17.42578125" style="31" bestFit="1" customWidth="1"/>
    <col min="5" max="5" width="22.85546875" style="31" bestFit="1" customWidth="1"/>
    <col min="6" max="16384" width="9.140625" style="31"/>
  </cols>
  <sheetData>
    <row r="1" spans="1:10" x14ac:dyDescent="0.2">
      <c r="A1" s="34" t="s">
        <v>50</v>
      </c>
      <c r="B1" s="35"/>
      <c r="C1" s="34"/>
      <c r="D1" s="34"/>
      <c r="E1" s="34"/>
    </row>
    <row r="2" spans="1:10" s="41" customFormat="1" x14ac:dyDescent="0.2">
      <c r="A2" s="36" t="s">
        <v>51</v>
      </c>
      <c r="B2" s="37" t="s">
        <v>52</v>
      </c>
      <c r="C2" s="37" t="s">
        <v>53</v>
      </c>
      <c r="D2" s="37" t="s">
        <v>54</v>
      </c>
      <c r="E2" s="37" t="s">
        <v>37</v>
      </c>
      <c r="F2" s="38"/>
      <c r="G2" s="39"/>
      <c r="H2" s="39"/>
      <c r="I2" s="40"/>
      <c r="J2" s="39"/>
    </row>
    <row r="3" spans="1:10" x14ac:dyDescent="0.2">
      <c r="A3" s="42"/>
      <c r="B3" s="43"/>
      <c r="C3" s="44"/>
      <c r="D3" s="45"/>
      <c r="E3" s="45" t="s">
        <v>27</v>
      </c>
    </row>
    <row r="4" spans="1:10" x14ac:dyDescent="0.2">
      <c r="A4" s="31" t="s">
        <v>55</v>
      </c>
      <c r="B4" s="46">
        <v>7090</v>
      </c>
      <c r="C4" s="46">
        <v>7090</v>
      </c>
      <c r="D4" s="46">
        <f>B4-C4</f>
        <v>0</v>
      </c>
      <c r="E4" s="47">
        <f>C4/B4*100</f>
        <v>100</v>
      </c>
    </row>
    <row r="5" spans="1:10" x14ac:dyDescent="0.2">
      <c r="A5" s="31" t="s">
        <v>56</v>
      </c>
      <c r="B5" s="46">
        <v>10300</v>
      </c>
      <c r="C5" s="46">
        <v>10300</v>
      </c>
      <c r="D5" s="46">
        <f>B5-C5</f>
        <v>0</v>
      </c>
      <c r="E5" s="47">
        <f>C5/B5*100</f>
        <v>100</v>
      </c>
    </row>
    <row r="6" spans="1:10" x14ac:dyDescent="0.2">
      <c r="A6" s="31" t="s">
        <v>57</v>
      </c>
      <c r="B6" s="46">
        <v>252954</v>
      </c>
      <c r="C6" s="46">
        <f>83380.724*1.0606</f>
        <v>88433.595874399994</v>
      </c>
      <c r="D6" s="46">
        <f>B6-C6</f>
        <v>164520.40412560001</v>
      </c>
      <c r="E6" s="47">
        <f>C6/B6*100</f>
        <v>34.960346890897156</v>
      </c>
    </row>
    <row r="7" spans="1:10" x14ac:dyDescent="0.2">
      <c r="A7" s="31" t="s">
        <v>58</v>
      </c>
      <c r="B7" s="46">
        <f>1656+11666+11667+14515+15296+18144</f>
        <v>72944</v>
      </c>
      <c r="C7" s="46">
        <v>72944</v>
      </c>
      <c r="D7" s="46">
        <f>B7-C7</f>
        <v>0</v>
      </c>
      <c r="E7" s="47">
        <f>C7/B7*100</f>
        <v>100</v>
      </c>
    </row>
    <row r="8" spans="1:10" x14ac:dyDescent="0.2">
      <c r="A8" s="34" t="s">
        <v>59</v>
      </c>
      <c r="B8" s="35">
        <f>SUM(B4:B7)</f>
        <v>343288</v>
      </c>
      <c r="C8" s="35">
        <f>SUM(C4:C7)</f>
        <v>178767.59587439999</v>
      </c>
      <c r="D8" s="35">
        <f>B8-C8</f>
        <v>164520.40412560001</v>
      </c>
      <c r="E8" s="48">
        <f>C8/B8*100</f>
        <v>52.075107744634238</v>
      </c>
    </row>
    <row r="9" spans="1:10" x14ac:dyDescent="0.2">
      <c r="A9" s="31" t="s">
        <v>60</v>
      </c>
      <c r="B9" s="46"/>
      <c r="C9" s="46"/>
      <c r="D9" s="46"/>
      <c r="E9" s="49"/>
    </row>
    <row r="10" spans="1:10" x14ac:dyDescent="0.2">
      <c r="A10" s="31" t="s">
        <v>61</v>
      </c>
      <c r="B10" s="46"/>
      <c r="C10" s="46"/>
      <c r="D10" s="46"/>
      <c r="E10" s="49"/>
    </row>
    <row r="11" spans="1:10" x14ac:dyDescent="0.2">
      <c r="A11" s="31" t="s">
        <v>62</v>
      </c>
    </row>
    <row r="12" spans="1:10" x14ac:dyDescent="0.2">
      <c r="A12" s="31" t="s">
        <v>63</v>
      </c>
    </row>
    <row r="13" spans="1:10" x14ac:dyDescent="0.2">
      <c r="A13" s="31" t="s">
        <v>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5E450-12F4-4959-8E97-DD088ABA5ED2}">
  <dimension ref="A1:J13"/>
  <sheetViews>
    <sheetView zoomScale="80" zoomScaleNormal="80" workbookViewId="0"/>
  </sheetViews>
  <sheetFormatPr defaultColWidth="9.140625" defaultRowHeight="12.75" x14ac:dyDescent="0.2"/>
  <cols>
    <col min="1" max="1" width="27.7109375" style="31" customWidth="1"/>
    <col min="2" max="5" width="13.28515625" style="31" customWidth="1"/>
    <col min="6" max="6" width="11.85546875" style="31" customWidth="1"/>
    <col min="7" max="7" width="14.42578125" style="31" customWidth="1"/>
    <col min="8" max="8" width="18" style="31" customWidth="1"/>
    <col min="9" max="9" width="1.5703125" style="31" customWidth="1"/>
    <col min="10" max="10" width="16.85546875" style="31" customWidth="1"/>
    <col min="11" max="16384" width="9.140625" style="31"/>
  </cols>
  <sheetData>
    <row r="1" spans="1:10" x14ac:dyDescent="0.2">
      <c r="A1" s="34" t="s">
        <v>64</v>
      </c>
      <c r="B1" s="35"/>
      <c r="C1" s="35"/>
      <c r="D1" s="35"/>
      <c r="E1" s="35"/>
      <c r="F1" s="35"/>
      <c r="G1" s="34"/>
      <c r="H1" s="34"/>
      <c r="I1" s="34"/>
      <c r="J1" s="34"/>
    </row>
    <row r="2" spans="1:10" s="41" customFormat="1" ht="25.5" x14ac:dyDescent="0.2">
      <c r="A2" s="36" t="s">
        <v>51</v>
      </c>
      <c r="B2" s="37" t="s">
        <v>65</v>
      </c>
      <c r="C2" s="37" t="s">
        <v>66</v>
      </c>
      <c r="D2" s="37" t="s">
        <v>67</v>
      </c>
      <c r="E2" s="37" t="s">
        <v>68</v>
      </c>
      <c r="F2" s="37" t="s">
        <v>52</v>
      </c>
      <c r="G2" s="50" t="s">
        <v>69</v>
      </c>
      <c r="H2" s="50" t="s">
        <v>54</v>
      </c>
      <c r="I2" s="40"/>
      <c r="J2" s="50" t="s">
        <v>37</v>
      </c>
    </row>
    <row r="3" spans="1:10" s="41" customFormat="1" ht="12.75" customHeight="1" x14ac:dyDescent="0.2">
      <c r="B3" s="51"/>
      <c r="C3" s="52"/>
      <c r="D3" s="52"/>
      <c r="E3" s="52"/>
      <c r="F3" s="52"/>
      <c r="G3" s="52"/>
      <c r="H3" s="52"/>
      <c r="I3" s="53"/>
      <c r="J3" s="54" t="s">
        <v>27</v>
      </c>
    </row>
    <row r="4" spans="1:10" x14ac:dyDescent="0.2">
      <c r="A4" s="31" t="s">
        <v>55</v>
      </c>
      <c r="B4" s="46">
        <v>75129</v>
      </c>
      <c r="C4" s="46">
        <v>136078</v>
      </c>
      <c r="D4" s="46">
        <v>142447</v>
      </c>
      <c r="E4" s="46">
        <v>64038</v>
      </c>
      <c r="F4" s="46">
        <f>B4+C4+D4+E4</f>
        <v>417692</v>
      </c>
      <c r="G4" s="46">
        <v>417692</v>
      </c>
      <c r="H4" s="46">
        <f>F4-G4</f>
        <v>0</v>
      </c>
      <c r="I4" s="46"/>
      <c r="J4" s="55">
        <f>100*G4/F4</f>
        <v>100</v>
      </c>
    </row>
    <row r="5" spans="1:10" x14ac:dyDescent="0.2">
      <c r="A5" s="31" t="s">
        <v>56</v>
      </c>
      <c r="B5" s="46">
        <v>10300</v>
      </c>
      <c r="C5" s="46">
        <v>0</v>
      </c>
      <c r="D5" s="46">
        <v>25000</v>
      </c>
      <c r="E5" s="46">
        <v>0</v>
      </c>
      <c r="F5" s="46">
        <f>B5+C5+D5+E5</f>
        <v>35300</v>
      </c>
      <c r="G5" s="46">
        <v>31587</v>
      </c>
      <c r="H5" s="46">
        <f>F5-G5</f>
        <v>3713</v>
      </c>
      <c r="I5" s="46"/>
      <c r="J5" s="55">
        <f>100*G5/F5</f>
        <v>89.481586402266288</v>
      </c>
    </row>
    <row r="6" spans="1:10" x14ac:dyDescent="0.2">
      <c r="A6" s="31" t="s">
        <v>57</v>
      </c>
      <c r="B6" s="46">
        <v>253337</v>
      </c>
      <c r="C6" s="46">
        <v>0</v>
      </c>
      <c r="D6" s="46">
        <v>59349</v>
      </c>
      <c r="E6" s="46">
        <v>26681</v>
      </c>
      <c r="F6" s="46">
        <f>B6+C6+D6+E6</f>
        <v>339367</v>
      </c>
      <c r="G6" s="46">
        <v>190330</v>
      </c>
      <c r="H6" s="46">
        <f>F6-G6</f>
        <v>149037</v>
      </c>
      <c r="I6" s="46"/>
      <c r="J6" s="55">
        <f>100*G6/F6</f>
        <v>56.083826653740644</v>
      </c>
    </row>
    <row r="7" spans="1:10" x14ac:dyDescent="0.2">
      <c r="A7" s="31" t="s">
        <v>58</v>
      </c>
      <c r="B7" s="46">
        <v>28656</v>
      </c>
      <c r="C7" s="46">
        <v>0</v>
      </c>
      <c r="D7" s="46">
        <v>0</v>
      </c>
      <c r="E7" s="46">
        <v>9000</v>
      </c>
      <c r="F7" s="46">
        <f>B7+C7+D7+E7</f>
        <v>37656</v>
      </c>
      <c r="G7" s="46">
        <v>37656</v>
      </c>
      <c r="H7" s="46">
        <f>F7-G7</f>
        <v>0</v>
      </c>
      <c r="I7" s="46"/>
      <c r="J7" s="55">
        <f>100*G7/F7</f>
        <v>100</v>
      </c>
    </row>
    <row r="8" spans="1:10" x14ac:dyDescent="0.2">
      <c r="A8" s="34" t="s">
        <v>59</v>
      </c>
      <c r="B8" s="35">
        <f>SUM(B4:B7)</f>
        <v>367422</v>
      </c>
      <c r="C8" s="35">
        <f>SUM(C4:C7)</f>
        <v>136078</v>
      </c>
      <c r="D8" s="35">
        <f>SUM(D4:D7)</f>
        <v>226796</v>
      </c>
      <c r="E8" s="35">
        <f>SUM(E4:E7)</f>
        <v>99719</v>
      </c>
      <c r="F8" s="35">
        <f>B8+C8+D8+E8</f>
        <v>830015</v>
      </c>
      <c r="G8" s="35">
        <f>SUM(G4:G7)</f>
        <v>677265</v>
      </c>
      <c r="H8" s="35">
        <f>F8-G8</f>
        <v>152750</v>
      </c>
      <c r="I8" s="35"/>
      <c r="J8" s="56">
        <f>100*G8/F8</f>
        <v>81.596718131600028</v>
      </c>
    </row>
    <row r="9" spans="1:10" x14ac:dyDescent="0.2">
      <c r="A9" s="31" t="s">
        <v>60</v>
      </c>
      <c r="B9" s="46"/>
      <c r="C9" s="46"/>
      <c r="D9" s="46"/>
      <c r="E9" s="49"/>
    </row>
    <row r="10" spans="1:10" x14ac:dyDescent="0.2">
      <c r="A10" s="31" t="s">
        <v>61</v>
      </c>
      <c r="B10" s="46"/>
      <c r="C10" s="46"/>
      <c r="D10" s="46"/>
      <c r="E10" s="49"/>
    </row>
    <row r="11" spans="1:10" x14ac:dyDescent="0.2">
      <c r="A11" s="31" t="s">
        <v>62</v>
      </c>
    </row>
    <row r="12" spans="1:10" x14ac:dyDescent="0.2">
      <c r="A12" s="31" t="s">
        <v>70</v>
      </c>
    </row>
    <row r="13" spans="1:10" x14ac:dyDescent="0.2">
      <c r="A13" s="31" t="s">
        <v>30</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pany xmlns="http://schemas.microsoft.com/sharepoint/v3" xsi:nil="true"/>
    <TaxCatchAll xmlns="73fb875a-8af9-4255-b008-0995492d31cd"/>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45F41949DA2A940B8D082ECAF8F142D" ma:contentTypeVersion="21" ma:contentTypeDescription="Create a new document." ma:contentTypeScope="" ma:versionID="b73ccf800b91c230019bb8f09638abd6">
  <xsd:schema xmlns:xsd="http://www.w3.org/2001/XMLSchema" xmlns:xs="http://www.w3.org/2001/XMLSchema" xmlns:p="http://schemas.microsoft.com/office/2006/metadata/properties" xmlns:ns1="http://schemas.microsoft.com/sharepoint/v3" xmlns:ns2="df38bbad-0bb0-41a7-b78f-084b382b3af7" xmlns:ns3="e9322675-4e6c-4dcb-b08b-f40420b09916" xmlns:ns5="73fb875a-8af9-4255-b008-0995492d31cd" targetNamespace="http://schemas.microsoft.com/office/2006/metadata/properties" ma:root="true" ma:fieldsID="13a5557626a4f63aab3a2090ba60733f" ns1:_="" ns2:_="" ns3:_="" ns5:_="">
    <xsd:import namespace="http://schemas.microsoft.com/sharepoint/v3"/>
    <xsd:import namespace="df38bbad-0bb0-41a7-b78f-084b382b3af7"/>
    <xsd:import namespace="e9322675-4e6c-4dcb-b08b-f40420b09916"/>
    <xsd:import namespace="73fb875a-8af9-4255-b008-0995492d31c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5:TaxCatchAll" minOccurs="0"/>
                <xsd:element ref="ns1:Compan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pany" ma:index="14" nillable="true" ma:displayName="Company" ma:internalName="Compan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38bbad-0bb0-41a7-b78f-084b382b3a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322675-4e6c-4dcb-b08b-f40420b0991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fa8b7d3-41cc-4c68-b84f-83e196d43ada}" ma:internalName="TaxCatchAll" ma:showField="CatchAllData" ma:web="e9322675-4e6c-4dcb-b08b-f40420b099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2"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D4D1E6-4F4C-45DA-90FD-DA958E6D6825}">
  <ds:schemaRefs>
    <ds:schemaRef ds:uri="http://schemas.microsoft.com/office/2006/documentManagement/types"/>
    <ds:schemaRef ds:uri="http://purl.org/dc/elements/1.1/"/>
    <ds:schemaRef ds:uri="http://purl.org/dc/dcmitype/"/>
    <ds:schemaRef ds:uri="http://purl.org/dc/terms/"/>
    <ds:schemaRef ds:uri="http://schemas.openxmlformats.org/package/2006/metadata/core-properties"/>
    <ds:schemaRef ds:uri="http://www.w3.org/XML/1998/namespace"/>
    <ds:schemaRef ds:uri="73fb875a-8af9-4255-b008-0995492d31cd"/>
    <ds:schemaRef ds:uri="e9322675-4e6c-4dcb-b08b-f40420b09916"/>
    <ds:schemaRef ds:uri="http://schemas.microsoft.com/sharepoint/v3"/>
    <ds:schemaRef ds:uri="http://schemas.microsoft.com/office/infopath/2007/PartnerControls"/>
    <ds:schemaRef ds:uri="df38bbad-0bb0-41a7-b78f-084b382b3af7"/>
    <ds:schemaRef ds:uri="http://schemas.microsoft.com/office/2006/metadata/properties"/>
  </ds:schemaRefs>
</ds:datastoreItem>
</file>

<file path=customXml/itemProps2.xml><?xml version="1.0" encoding="utf-8"?>
<ds:datastoreItem xmlns:ds="http://schemas.openxmlformats.org/officeDocument/2006/customXml" ds:itemID="{94B0AD24-36B4-42D0-8DE3-81D55D064C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38bbad-0bb0-41a7-b78f-084b382b3af7"/>
    <ds:schemaRef ds:uri="e9322675-4e6c-4dcb-b08b-f40420b09916"/>
    <ds:schemaRef ds:uri="73fb875a-8af9-4255-b008-0995492d31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A389D0-05B6-4DB9-ABE4-37AFE7FBF6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Table58a</vt:lpstr>
      <vt:lpstr>Table58b</vt:lpstr>
      <vt:lpstr>Table58c</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Table 58–U.S. refined sugar tariff-rate quota World Trade Organization allocations and entries by month, since fiscal year 2006</dc:title>
  <dc:subject>Agricultural Economics</dc:subject>
  <dc:creator>Vidalina Abadam</dc:creator>
  <cp:keywords>sugar, imports, refined sugar TRQ</cp:keywords>
  <cp:lastModifiedBy>Abadam, Vidalina - REE-ERS</cp:lastModifiedBy>
  <dcterms:created xsi:type="dcterms:W3CDTF">2008-05-29T19:20:01Z</dcterms:created>
  <dcterms:modified xsi:type="dcterms:W3CDTF">2025-01-17T15:08:25Z</dcterms:modified>
  <cp:category/>
</cp:coreProperties>
</file>